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rajina\Desktop\jednostavna nabava\"/>
    </mc:Choice>
  </mc:AlternateContent>
  <xr:revisionPtr revIDLastSave="0" documentId="8_{E573DAA2-48E3-4400-9FB0-D850BE9F46B5}" xr6:coauthVersionLast="47" xr6:coauthVersionMax="47" xr10:uidLastSave="{00000000-0000-0000-0000-000000000000}"/>
  <bookViews>
    <workbookView xWindow="-120" yWindow="-120" windowWidth="29040" windowHeight="15840" tabRatio="500" activeTab="2" xr2:uid="{00000000-000D-0000-FFFF-FFFF00000000}"/>
  </bookViews>
  <sheets>
    <sheet name="NASLOVNA" sheetId="1" r:id="rId1"/>
    <sheet name="OPCENITO" sheetId="2" r:id="rId2"/>
    <sheet name="građevinski dio" sheetId="3" r:id="rId3"/>
  </sheets>
  <definedNames>
    <definedName name="_xlnm.Print_Area" localSheetId="2">'građevinski dio'!$A$1:$H$163</definedName>
    <definedName name="_xlnm.Print_Area" localSheetId="0">NASLOVNA!$A$1:$B$12</definedName>
    <definedName name="_xlnm.Print_Area" localSheetId="1">OPCENITO!$A$1:$B$13</definedName>
    <definedName name="_xlnm.Print_Titles" localSheetId="2">'građevinski dio'!$1:$2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57" i="3" l="1"/>
  <c r="A157" i="3"/>
  <c r="B156" i="3"/>
  <c r="A156" i="3"/>
  <c r="A155" i="3"/>
  <c r="B154" i="3"/>
  <c r="A154" i="3"/>
  <c r="A153" i="3"/>
  <c r="A152" i="3"/>
  <c r="D145" i="3"/>
  <c r="H145" i="3" s="1"/>
  <c r="H144" i="3"/>
  <c r="D143" i="3"/>
  <c r="H143" i="3" s="1"/>
  <c r="D142" i="3"/>
  <c r="H142" i="3" s="1"/>
  <c r="H141" i="3"/>
  <c r="D133" i="3"/>
  <c r="H133" i="3" s="1"/>
  <c r="H130" i="3"/>
  <c r="H127" i="3"/>
  <c r="H124" i="3"/>
  <c r="H121" i="3"/>
  <c r="H120" i="3"/>
  <c r="H117" i="3"/>
  <c r="H116" i="3"/>
  <c r="H115" i="3"/>
  <c r="B106" i="3"/>
  <c r="B155" i="3" s="1"/>
  <c r="H104" i="3"/>
  <c r="H106" i="3" s="1"/>
  <c r="H155" i="3" s="1"/>
  <c r="H100" i="3"/>
  <c r="D92" i="3"/>
  <c r="H92" i="3" s="1"/>
  <c r="D88" i="3"/>
  <c r="H88" i="3" s="1"/>
  <c r="H95" i="3" s="1"/>
  <c r="H154" i="3" s="1"/>
  <c r="B81" i="3"/>
  <c r="B153" i="3" s="1"/>
  <c r="D78" i="3"/>
  <c r="H78" i="3" s="1"/>
  <c r="D74" i="3"/>
  <c r="H74" i="3" s="1"/>
  <c r="D68" i="3"/>
  <c r="D51" i="3"/>
  <c r="D53" i="3" s="1"/>
  <c r="H53" i="3" s="1"/>
  <c r="H46" i="3"/>
  <c r="D46" i="3"/>
  <c r="B40" i="3"/>
  <c r="B152" i="3" s="1"/>
  <c r="H37" i="3"/>
  <c r="H36" i="3"/>
  <c r="H35" i="3"/>
  <c r="H34" i="3"/>
  <c r="H33" i="3"/>
  <c r="D32" i="3"/>
  <c r="H32" i="3" s="1"/>
  <c r="H31" i="3"/>
  <c r="H30" i="3"/>
  <c r="D26" i="3"/>
  <c r="H26" i="3" s="1"/>
  <c r="H22" i="3"/>
  <c r="H19" i="3"/>
  <c r="D18" i="3"/>
  <c r="H18" i="3" s="1"/>
  <c r="H14" i="3"/>
  <c r="H10" i="3"/>
  <c r="H40" i="3" l="1"/>
  <c r="H152" i="3" s="1"/>
  <c r="H136" i="3"/>
  <c r="H156" i="3" s="1"/>
  <c r="H147" i="3"/>
  <c r="H157" i="3" s="1"/>
  <c r="D54" i="3"/>
  <c r="H51" i="3"/>
  <c r="H68" i="3"/>
  <c r="D52" i="3"/>
  <c r="D58" i="3"/>
  <c r="H58" i="3" s="1"/>
  <c r="H81" i="3" l="1"/>
  <c r="H153" i="3" s="1"/>
  <c r="H159" i="3" s="1"/>
  <c r="D63" i="3"/>
  <c r="H63" i="3" s="1"/>
  <c r="H54" i="3"/>
  <c r="H52" i="3"/>
  <c r="J68" i="3"/>
  <c r="D69" i="3"/>
  <c r="H69" i="3" s="1"/>
</calcChain>
</file>

<file path=xl/sharedStrings.xml><?xml version="1.0" encoding="utf-8"?>
<sst xmlns="http://schemas.openxmlformats.org/spreadsheetml/2006/main" count="311" uniqueCount="173">
  <si>
    <t>TROŠKOVNIK RADOVA 
ZA 
IZVEDBENI PROJEKT PRIVREMENE PROMETNICE MALIN L=323m</t>
  </si>
  <si>
    <t>OPĆI UVJETI IZVOĐENJA</t>
  </si>
  <si>
    <t>A</t>
  </si>
  <si>
    <t>Obračun količina se  vrši prema dimenzijama i linijama iz projekta. Količine za svaku stavku rada, mjere se  u neto  iznosu u skladu  s OTU za radove na cestama</t>
  </si>
  <si>
    <t>B</t>
  </si>
  <si>
    <t>U svim stavkama koje uključuju odvoz viška materijala na odlagalište, ako to nije drugačije određeno, jedinične cijene moraju uključivati sve troškove deponiranja, uređenja deponije, planiranje, prijevoz, utovar i istovar, uključujući obavezu izvođača da pronađe odlagalište uz suglasnost Investitora.</t>
  </si>
  <si>
    <t>C</t>
  </si>
  <si>
    <t>U zoni zahvata gdje je projektom naznačeno postojanje instalacija izvođač je obvezan u prisustvu nadzornog inženjera izvršiti iskapnja radi utvrđivanja stvanog položaja i dubine i postojećih instalacija i energetskih kabela ukljčivo i zatrpavanje rova po utvrđivanju položaja instalacija. Navedeni radovi moraju biti uključeni u  jedinične cijene stavaka troškovnika i neće se posebno obračunavati.</t>
  </si>
  <si>
    <t>D</t>
  </si>
  <si>
    <t>Izvoditelj  je dužan održavati gradilište za vrijeme izvođenja radova (održavanje zelenila, vertikalne i horizontalne signalizacije i sve ostalo potrebno za sigurno odvijanje prometa).</t>
  </si>
  <si>
    <t>E</t>
  </si>
  <si>
    <t>Izvoditelj  je dužan osigurati gradilište kod nadležne osiguravajuće kuće</t>
  </si>
  <si>
    <t>F</t>
  </si>
  <si>
    <t>Troškovi svih higijensko-tehničkih zaštitnih mjera koje je obavezan provesti izvođač na gradilištu za zaštitu okoline i prolaznika. Sve štetne posjedice nepoduzimanja propisanih mjera zaštite za vrijeme izvođenja radova od uvođenja izvođača u posao do konačne primopredaje gotovog objekta snosi Izvođač</t>
  </si>
  <si>
    <t>G</t>
  </si>
  <si>
    <t xml:space="preserve">Troškove organiziranja deponija gradilišta, privremenog i stalnog, obveza je izvođača radova. Smještaj i lokaciju deponije te troškove organiziranja i sanacije iste potrebno je dogovoriti Izvođač s lokalnom upravom, pri čemu mu pomoć može pružiti Investitor. Po završetku radova potrebno je izvršiti sanaciju deponije. </t>
  </si>
  <si>
    <t>H</t>
  </si>
  <si>
    <t xml:space="preserve">U jediničnu cijenu potrebno je ukalkulirati i ostale radove koji osiguravaju kvalitetan i kontinuiran rad bez obzira na vremenske prilike. Gotovi objekti trebaju biti kvalitetni i tehnički ispravno izvedeni. </t>
  </si>
  <si>
    <t>I</t>
  </si>
  <si>
    <t>U  jediničnim  cijenama  pojedinih  stavaka uključen je sav  materijal, radna snaga,  sve pomoćne radnje kao i svi transportni troškovi za potpuno dovršenje radova opisanih u pojedinim stavkama kao i uklanjanje svih pomoćnih materijala i konstrukcija korištenih tijekom izgradnje ili po završetku radova sa ciljem postizanja zahtijevanih karakteristika.</t>
  </si>
  <si>
    <t>J</t>
  </si>
  <si>
    <t>U  jediničnim  cijenama,  nadalje  su  uključeni  i  svi  geodetski  radovi  potrebni  za osiguranje pravilne geometrijske izvedbe, te svi troškovi prethodnih i tehničkih ispitivanja, kako osnovnih materijala tako i poluproizvoda te definitivno gotovih radova, u skladu s važećim tehničkim propisima, pravilnicima, standardima i “Općim tehničkim uvjetima za radove na cestama”.</t>
  </si>
  <si>
    <t>K</t>
  </si>
  <si>
    <t>Po dovršetku  izgradnje  objekta  potrebno  je  okoliš  objekta  očistiti  od  svih ostataka      građenja i dovesti u prvobitno stanje.</t>
  </si>
  <si>
    <t>Redni
broj</t>
  </si>
  <si>
    <t>O p i s   r a d o v a</t>
  </si>
  <si>
    <t>Jed.
mjere</t>
  </si>
  <si>
    <t>Količina</t>
  </si>
  <si>
    <t>Jedinična
cijena</t>
  </si>
  <si>
    <t>I Z N O S</t>
  </si>
  <si>
    <t xml:space="preserve">TROŠKOVNIK RADOVA CESTA </t>
  </si>
  <si>
    <t>GRAĐEVINSKI RADOVI</t>
  </si>
  <si>
    <t>1.</t>
  </si>
  <si>
    <t>PRIPREMNI RADOVI</t>
  </si>
  <si>
    <t>1.1.</t>
  </si>
  <si>
    <t>Iskolčenje trase i objekata – obuhvaćena su sva geodetska mjerenja za prijenos podataka na teren, osiguranja osi trase, profiliranje, iskolčenje objekata, održavanje i obnavljanje iskolčenih oznaka te objekta na terenu, sve do predaje radova investitoru. Cijena obuhvaća sve radove na iskolčenju i održavanju trase i objekata. Obračun po km'</t>
  </si>
  <si>
    <t>OTU stavka1.02.</t>
  </si>
  <si>
    <t>-prometnica s profilima</t>
  </si>
  <si>
    <t>kom.</t>
  </si>
  <si>
    <t>á</t>
  </si>
  <si>
    <t>kn</t>
  </si>
  <si>
    <t>1.2.</t>
  </si>
  <si>
    <t xml:space="preserve">Lokacija i zaštita komunalnih i ostalih priključaka. Prije početka zemljanih radova u suradnji s nadležnim institucijama utvrditi dubine i pozicije svih podzemnih instalacija duž čitave trase, te označiti njihove trase na terenu. Tijekom izvođenja radova pratiti da ne dođe do njihovog oštećenja. Rad obuhvaća zaštitu postojećih komunalnih i ostalih priključaka: ele. vodovi - NN, SN, javna rasvjeta,  telefonski kabeli, kanalizacija, vodovod. </t>
  </si>
  <si>
    <t>Obračun prema označenoj instalaciji , nakon ovjere nadzornog inženjera.</t>
  </si>
  <si>
    <t>OTU stavka 1-03.5</t>
  </si>
  <si>
    <t>m</t>
  </si>
  <si>
    <t>1.3.</t>
  </si>
  <si>
    <t>Uklanjanje grmlja i drveća. U cijenu ulazi sav potreban rad i materijal za izvršenje ove stavke.</t>
  </si>
  <si>
    <t>OTU stavka 1-03.1.</t>
  </si>
  <si>
    <t xml:space="preserve">     A) uklanjanje grmlja i šiblja</t>
  </si>
  <si>
    <r>
      <rPr>
        <sz val="11"/>
        <rFont val="Arial"/>
        <family val="2"/>
        <charset val="1"/>
      </rPr>
      <t>m</t>
    </r>
    <r>
      <rPr>
        <vertAlign val="superscript"/>
        <sz val="11"/>
        <rFont val="Arial"/>
        <family val="2"/>
        <charset val="1"/>
      </rPr>
      <t>2</t>
    </r>
    <r>
      <rPr>
        <sz val="11"/>
        <rFont val="Arial"/>
        <family val="2"/>
        <charset val="1"/>
      </rPr>
      <t xml:space="preserve"> </t>
    </r>
  </si>
  <si>
    <t xml:space="preserve">     B) sječenje stabala promjera 10-30cm</t>
  </si>
  <si>
    <t>kom</t>
  </si>
  <si>
    <t>1.4.</t>
  </si>
  <si>
    <t>Zasjecanje asfalta s motornom brusilicom na mjestima spoja buduće i postojeće kolničke konstrukcije. Zasjecanje izvesti pažljivo, pravilnom ravnom linijom. Cijena obuhvaća sav potreban rad na zasjecanju asfalta. 
Obračun po m’</t>
  </si>
  <si>
    <t>OTU stavka 1-03.2</t>
  </si>
  <si>
    <t>1.5.</t>
  </si>
  <si>
    <r>
      <rPr>
        <sz val="11"/>
        <rFont val="Arial"/>
        <family val="2"/>
        <charset val="1"/>
      </rPr>
      <t>Strojno razbijanje i uklanjanje kolničke konstrukcije nogostupa. 
Cijenom obuhvaćeno strojno razbijanje postojeće kolničke konstrukcije,  sa svim potrebnim radovima za dovršenje stavke, kao i utovar u prevozno sredstvo i odvoz na deponij. Obračun po m</t>
    </r>
    <r>
      <rPr>
        <vertAlign val="superscript"/>
        <sz val="11"/>
        <rFont val="Arial"/>
        <family val="2"/>
        <charset val="1"/>
      </rPr>
      <t>2</t>
    </r>
    <r>
      <rPr>
        <sz val="11"/>
        <rFont val="Arial"/>
        <family val="2"/>
        <charset val="1"/>
      </rPr>
      <t xml:space="preserve"> razbijene kolničke konstrukcije.</t>
    </r>
  </si>
  <si>
    <t>- rušenje i uklanjanje postojeće asfaltne kolničke konstrukcije nogostupa</t>
  </si>
  <si>
    <t>1.6.</t>
  </si>
  <si>
    <t>Uklanjanje umjetnih objekata, prometnih znakova, reklamnih ploha i slično. U jediničnoj cijeni sadržan je sav potreban rad i materijal oko  strojnog i ručnog uklanjanja objekata, utovara, istovara i deponiranja objekata na deponiju koju odredi nadzorni inženjer.</t>
  </si>
  <si>
    <t>- prometnih znakova na jednom ili dva stupa
(uklanjanje i izmještanje prometnih znakova)</t>
  </si>
  <si>
    <t>- rušenje betonskih zidova</t>
  </si>
  <si>
    <r>
      <rPr>
        <sz val="11"/>
        <rFont val="Arial"/>
        <family val="2"/>
        <charset val="1"/>
      </rPr>
      <t>m</t>
    </r>
    <r>
      <rPr>
        <vertAlign val="superscript"/>
        <sz val="10"/>
        <rFont val="Arial"/>
        <family val="2"/>
        <charset val="1"/>
      </rPr>
      <t>3</t>
    </r>
  </si>
  <si>
    <t>- rušenje betonskih prilaza i nogostupa</t>
  </si>
  <si>
    <t>- rušenje kamenih zidova</t>
  </si>
  <si>
    <t>- rušenje i uklanjanje postojećeg zelenog pojasa s grmeljem i biljkama</t>
  </si>
  <si>
    <t xml:space="preserve">- rušenje ili uklanjanje ograda </t>
  </si>
  <si>
    <t>- rušenje i uklanjanje rubnjaka</t>
  </si>
  <si>
    <t>- uklanjanje temelja objekata</t>
  </si>
  <si>
    <t>UKUPNO:</t>
  </si>
  <si>
    <t>2.</t>
  </si>
  <si>
    <t>ZEMLJANI RADOVI</t>
  </si>
  <si>
    <t>2.1.</t>
  </si>
  <si>
    <r>
      <rPr>
        <sz val="11"/>
        <rFont val="Arial"/>
        <family val="2"/>
        <charset val="1"/>
      </rPr>
      <t>Strojni površinski iskop humusa debljine sloja 20 cm, s guranjem na udaljenost od 40 m. Materijal privremeno odložiti na deponij gradilišta, radi razastiranja nakon izvedbe radova i sve potrebno za dovršenje stavke. U stavku je uključen iskop materijala, utovar i prijevoz na deponiju, te troškovi deponiranja. 
Obračun po m</t>
    </r>
    <r>
      <rPr>
        <vertAlign val="superscript"/>
        <sz val="11"/>
        <rFont val="Arial"/>
        <family val="2"/>
        <charset val="1"/>
      </rPr>
      <t>3</t>
    </r>
    <r>
      <rPr>
        <sz val="11"/>
        <rFont val="Arial"/>
        <family val="2"/>
        <charset val="1"/>
      </rPr>
      <t xml:space="preserve"> stvarno iskopanog humusa debljine 20cm.</t>
    </r>
  </si>
  <si>
    <t>OTU stavka 2-01.</t>
  </si>
  <si>
    <t xml:space="preserve">Iskop površinskog humusnog sloja debljine 20cm </t>
  </si>
  <si>
    <r>
      <rPr>
        <sz val="11"/>
        <rFont val="Arial"/>
        <family val="2"/>
        <charset val="1"/>
      </rPr>
      <t>m</t>
    </r>
    <r>
      <rPr>
        <vertAlign val="superscript"/>
        <sz val="11"/>
        <rFont val="Arial"/>
        <family val="2"/>
        <charset val="1"/>
      </rPr>
      <t>3</t>
    </r>
  </si>
  <si>
    <t>2.2.</t>
  </si>
  <si>
    <r>
      <rPr>
        <sz val="11"/>
        <rFont val="Arial"/>
        <family val="2"/>
        <charset val="1"/>
      </rPr>
      <t>Strojni široki iskop materijala bez obzira na kategoriju.
Iskop se vrši na trasi buduće prometnice, s guranjem iskopnog materijala na udaljenost do 30 m i utovarom u bilo koje prevozno stredstvo, a prema profilima i visinskim kotama iz projekta, te propisanim nagibima kosina, ovisno o geomehaničkim svojstvima tla i zahtjevima svojstva za namjensku upotrebu iskopanog materijala. U slučaju potrebe izvođač mora provesti privremenu odvodnju iskopa u toku rada, tako da ne dođe do oštećenja izrađenih pokosa i da ne bude ugrožena njihova stabilnost. Omjer kategorija materijala je prikazan u dokaznici mjera. Cijenom je obuhvaćen iskop, utovar u prevozno sredstvo, radovi na uređenju i čišćenju pokosa od labilnih djelova i rastresitog materijala,deponiranje te sve što je potrebno za dovršenje stavke. 
Obračun po m</t>
    </r>
    <r>
      <rPr>
        <vertAlign val="superscript"/>
        <sz val="11"/>
        <rFont val="Arial"/>
        <family val="2"/>
        <charset val="1"/>
      </rPr>
      <t>3</t>
    </r>
    <r>
      <rPr>
        <sz val="11"/>
        <rFont val="Arial"/>
        <family val="2"/>
        <charset val="1"/>
      </rPr>
      <t xml:space="preserve">  stvarno iskopanog materijala u sraslom stanju</t>
    </r>
  </si>
  <si>
    <t>OTU II stavka 2-02.</t>
  </si>
  <si>
    <t xml:space="preserve">Široki iskop  
(predviđa se: 80% A-kategorija, 10%  B-kategorija, 10% C-kategorija) </t>
  </si>
  <si>
    <t>-prometnica</t>
  </si>
  <si>
    <t>- materijal kategorije</t>
  </si>
  <si>
    <t>"A"</t>
  </si>
  <si>
    <t>"B"</t>
  </si>
  <si>
    <t>"C"</t>
  </si>
  <si>
    <t>2.3.</t>
  </si>
  <si>
    <t>Prijevoz materijala svih kategorija. Rad obuhvaća prijevoz iskopanog materijala od mjesta iskopa do mjesta istovara do lokacije po odabiru Investitora, u skladu s Općim tehničkim uvjetima za radove na cestama i sve potrebno za dovršenje stavke. Obračun rada po m3 iskopanog materijala u sraslom stanju utvrđenog u projektu i stvarno prevezenog.</t>
  </si>
  <si>
    <t>OTU stavka 2.7.</t>
  </si>
  <si>
    <t xml:space="preserve">Prijevoz na dužini do 10 km, 
materijala svih kategorija </t>
  </si>
  <si>
    <t>2.4.</t>
  </si>
  <si>
    <t>Odlaganje viška materijala iz iskopa u deponiju.</t>
  </si>
  <si>
    <t>Obračun po m3 iskopanog materijala.</t>
  </si>
  <si>
    <t>(OTU II st. 2-14)</t>
  </si>
  <si>
    <t xml:space="preserve">-  10% C-kategorija </t>
  </si>
  <si>
    <t>2.5.</t>
  </si>
  <si>
    <r>
      <rPr>
        <b/>
        <sz val="11"/>
        <rFont val="Arial"/>
        <family val="2"/>
        <charset val="1"/>
      </rPr>
      <t>Strojna izvedba nasipa</t>
    </r>
    <r>
      <rPr>
        <sz val="11"/>
        <rFont val="Arial"/>
        <family val="2"/>
        <charset val="1"/>
      </rPr>
      <t>. 
Izrada se vrši od kamenog materijala koji zadovoljava opće tehničke uvjete za izvođenje nasipa. Nasip se izvodi u slojevima ovisno o dubinskom učinku strojeva za zbijanje max 60cm. Svaki nasuti sloj mora se zbijati u punoj širini odgovarajućim sredstvima za zbijanje.  S nasipavanjem novog sloja nasipa može se početi tek kad je prethodni sloj dovoljno zbijen i kada je tražena zbijenost dokazana ispitivanjem i kad nadzorni organ preuzme prethodni sloj. Stupanj zbijenosti slojeva nasipa u zoni 2m ispod planuma posteljice iznosi 100% (modul stišljvosti 40MN/m</t>
    </r>
    <r>
      <rPr>
        <vertAlign val="superscript"/>
        <sz val="11"/>
        <rFont val="Arial"/>
        <family val="2"/>
        <charset val="1"/>
      </rPr>
      <t>2</t>
    </r>
    <r>
      <rPr>
        <sz val="11"/>
        <rFont val="Arial"/>
        <family val="2"/>
        <charset val="1"/>
      </rPr>
      <t>). Obračunom je obuhvaćeno: nabava materijala, doprema, nasipavanje, razastiranje, eventualno vlaženje ili sušenje, grubo planiranje te zbijanje materijala u nasipu po horizontalnim slojevima do propisane zbijenosti,  prema dimenzijama i nagibima danim u projektu, planiranje pokosa nasipa te čišćenje okoline nasipa i sve potrebno za dovršenje stavke.  Obračun po m</t>
    </r>
    <r>
      <rPr>
        <vertAlign val="superscript"/>
        <sz val="11"/>
        <rFont val="Arial"/>
        <family val="2"/>
        <charset val="1"/>
      </rPr>
      <t>3</t>
    </r>
    <r>
      <rPr>
        <sz val="11"/>
        <rFont val="Arial"/>
        <family val="2"/>
        <charset val="1"/>
      </rPr>
      <t xml:space="preserve"> propisno izvedenog i zbijenog nasipa.</t>
    </r>
  </si>
  <si>
    <t>OTU stavka 2-09.</t>
  </si>
  <si>
    <t>2.5.1</t>
  </si>
  <si>
    <t>Izrada nasipa od  materijala "A" i "B" kategorije materijalom iz iskopa</t>
  </si>
  <si>
    <t>- prometnica</t>
  </si>
  <si>
    <t>2.5.2</t>
  </si>
  <si>
    <t>Nabava potrebnog materijala za izradu nasipa</t>
  </si>
  <si>
    <t>2.6.</t>
  </si>
  <si>
    <r>
      <rPr>
        <sz val="11"/>
        <rFont val="Arial"/>
        <family val="2"/>
        <charset val="1"/>
      </rPr>
      <t>Uređenje posteljice prometnice (na nasipu i iskopu), tako da se dobije potpuno ravan i uvaljan planum prema poprečnom nagibu iz profila. Posteljicu za novo projektiranu konstrukciju gornjeg stroja potrebno je nabiti prema projektiranim poprečnim i uzdužnim nagibima iz projekta i točnošću ravnosti +/-1.0 cm. Potrebna zbijenost posteljice prema standardnom Proktorovom postupku treba iznositi  Sz ≥100%, odnosno Ms = 40 MN/m</t>
    </r>
    <r>
      <rPr>
        <vertAlign val="superscript"/>
        <sz val="11"/>
        <rFont val="Arial"/>
        <family val="2"/>
        <charset val="1"/>
      </rPr>
      <t xml:space="preserve">2 </t>
    </r>
    <r>
      <rPr>
        <sz val="11"/>
        <rFont val="Arial"/>
        <family val="2"/>
        <charset val="1"/>
      </rPr>
      <t>mjereno kružnom pločom fi 30cm, a ispitivano najmanje na svakih 1000m. U cijenu su uključeni svi potrebni radovi na uređenju posteljice na nasipima, usjecima i zasjecima, tj. grubo i fino planiranje materijala i nabijanje do tražene zbijenosti, te potrebna ispitivanja i sve potrebno za dovršenje stavke. Obračun po m</t>
    </r>
    <r>
      <rPr>
        <vertAlign val="superscript"/>
        <sz val="11"/>
        <rFont val="Arial"/>
        <family val="2"/>
        <charset val="1"/>
      </rPr>
      <t xml:space="preserve">2 </t>
    </r>
    <r>
      <rPr>
        <sz val="11"/>
        <rFont val="Arial"/>
        <family val="2"/>
        <charset val="1"/>
      </rPr>
      <t>uređene i isplanirane posteljice.</t>
    </r>
  </si>
  <si>
    <t>OTU stavka 2-10.</t>
  </si>
  <si>
    <t>Izrada posteljice od kamenitih materijala</t>
  </si>
  <si>
    <t>2.7.</t>
  </si>
  <si>
    <t>Izrada kamenih bankina i bermi. 
Izrađuju se nakon što nadzorni organ primi podlogu bankine. Debljina je 0,2m. Zbijanje se vrši pogodnim valjkom.  
Rad obuhvaća ispunu bankina i bermi  materijalom iz iskopa a sve u skladu s OTU. U jediničnoj cijeni sadržana je nabava, ugradnja, planiranje, sav strojni i ručni rad i sav materijal za potpunu izradu bankine ili berme.</t>
  </si>
  <si>
    <t>OTU II stavka – 2.16.</t>
  </si>
  <si>
    <r>
      <rPr>
        <sz val="11"/>
        <rFont val="Arial"/>
        <family val="2"/>
        <charset val="1"/>
      </rPr>
      <t>Obračun po m</t>
    </r>
    <r>
      <rPr>
        <vertAlign val="superscript"/>
        <sz val="11"/>
        <rFont val="Arial"/>
        <family val="2"/>
        <charset val="1"/>
      </rPr>
      <t>2</t>
    </r>
    <r>
      <rPr>
        <sz val="11"/>
        <rFont val="Arial"/>
        <family val="2"/>
        <charset val="1"/>
      </rPr>
      <t xml:space="preserve"> ugrađene bankine. </t>
    </r>
  </si>
  <si>
    <t>3.</t>
  </si>
  <si>
    <t>KOLNIČKA KONSTRUKCIJA</t>
  </si>
  <si>
    <t>3.1.</t>
  </si>
  <si>
    <r>
      <rPr>
        <sz val="11"/>
        <rFont val="Arial"/>
        <family val="2"/>
        <charset val="1"/>
      </rPr>
      <t>Izrada donjeg nosivog sloja
- podloge kolničke konstrukcije od mehanički stabiliziranog drobljenog kamena granulacije od 0-64 mm, Sz = 100%, u zbijenom stanju. Izrada ovog sloja vrši se nakon pregleda ravnosti posteljice i propisane zbijenosti projektiranih nagiba i pravilno izvedene odvodnje. 
Materijal za izradu sloja je drobljeni kameni materijal, mora biti čist, postojan na atmosferilije bez dodatka zemlje. Minimalna zbijenost ispituje se prema prema O.T.U. 5-01. Cijenom obuhvaćen sav materijal, prijevoz, razastiranje i strojno zbijanje te potrebna ispitivanja i sve potrebne radnje za dovršenje stavke. 
Obračun po m</t>
    </r>
    <r>
      <rPr>
        <vertAlign val="superscript"/>
        <sz val="11"/>
        <rFont val="Arial"/>
        <family val="2"/>
        <charset val="1"/>
      </rPr>
      <t xml:space="preserve">3 </t>
    </r>
    <r>
      <rPr>
        <sz val="11"/>
        <rFont val="Arial"/>
        <family val="2"/>
        <charset val="1"/>
      </rPr>
      <t xml:space="preserve">izvedenog nosivog sloja, u zbijenom stanju.
</t>
    </r>
  </si>
  <si>
    <t>OTU stavka 5-01.</t>
  </si>
  <si>
    <t>Nosivi sloj promjenjive debljine do 25cm, Ms =80 [MN/m2]</t>
  </si>
  <si>
    <t>m3</t>
  </si>
  <si>
    <t>3.2.</t>
  </si>
  <si>
    <t>Izrada i ugradnja habajućeg sloja asfaltbetona AC22base, B 50/70, po vrućem postupku. Mješavinu komponenata usvojiti prema prethodnom radnom sastavu, a sve prema Općim tehničkim uvjetima za radove na cestama. Asfaltiranje se izvodi tek nakon što nadzor prihvati podlogu. Cijena obuhvaća nabavu svog potrebanog materijala, izradu prethodnog i radnog sastava, proizvodnju, prijevoz i ugradnju asfaltne mješavine, kao i sva potrebna ispitivanja i sve potrebno za dovršenje stavke. Obračun po m2 izvedenog sloja.</t>
  </si>
  <si>
    <t>OTU stavka 6-03.</t>
  </si>
  <si>
    <t>AC22base, B 50/70,  debljine  5 cm</t>
  </si>
  <si>
    <t>4.</t>
  </si>
  <si>
    <t>OSTALI RADOVI</t>
  </si>
  <si>
    <t>4.1.</t>
  </si>
  <si>
    <r>
      <rPr>
        <b/>
        <sz val="11"/>
        <rFont val="Arial"/>
        <family val="2"/>
        <charset val="1"/>
      </rPr>
      <t>Ugradnja rubnjaka</t>
    </r>
    <r>
      <rPr>
        <sz val="11"/>
        <rFont val="Arial"/>
        <family val="2"/>
        <charset val="1"/>
      </rPr>
      <t xml:space="preserve"> od predgotovljenih betonskih elemenata klase C 30/37. Postavljanje rubnjaka na podlozi od betona marke C8/10.
U stavku je uključeno postavljanje rubnjaka: uspravnih, položenih, upuštenih i nakoso postavljenih i sličnih radnji.
  Obračun je po m1 izvedenog rubnjaka, a u cijeni je uključena izvedba podloge, nabava i doprema predgotovljenih elemenata i betona, privremeno uskladištenje i razvoz, svi prijevozi i prijenosi, priprema podloge, rad na ugradnji s obradom sljubnica, njega betona te sav potreban dodatni rad, oprema i materijal što je potreban za potpuno dovršenje stavke.  Izvedba, kontrola kakvoće i obračun prema OTU 3-04.7.</t>
    </r>
  </si>
  <si>
    <t>- cestovni rubnjaci 15/25/100cm</t>
  </si>
  <si>
    <t>m'</t>
  </si>
  <si>
    <t>4.2.</t>
  </si>
  <si>
    <r>
      <rPr>
        <b/>
        <sz val="11"/>
        <rFont val="Arial"/>
        <family val="2"/>
        <charset val="1"/>
      </rPr>
      <t xml:space="preserve">Izgradnja betonskih pasica C20/25.
</t>
    </r>
    <r>
      <rPr>
        <sz val="11"/>
        <rFont val="Arial"/>
        <family val="2"/>
        <charset val="1"/>
      </rPr>
      <t xml:space="preserve">Priprema i sastav betona u svemu prema važećim tehničkim normativima za beton i armirani beton. Betoniranje treba izvoditi u oplati. Ugradnju betona vršiti uz obavezno njegovanje i vibriranje betona s prethodnim pripremama za obradu radnih reški. Betoniranje može početi nakon što nadzorni inženjer pregleda ispravnost ugrađene armature i odobri  betoniranje. Dimenzije pasica širine od 15-100cm, prosječne dubine 25cm.
Podrazumijeva sav rad i materijal, sve prijevoze i prijenose, rad na izradi, ugradnji i njezi betona, te eventualno crpljenje vode. Nabava, prijevoz i rad s oplatom i skelom uključeni su u stavku. </t>
    </r>
  </si>
  <si>
    <t>(OTU IV, 7-01.4.1)</t>
  </si>
  <si>
    <r>
      <rPr>
        <sz val="11"/>
        <rFont val="Arial"/>
        <family val="2"/>
        <charset val="1"/>
      </rPr>
      <t>Obračun po m</t>
    </r>
    <r>
      <rPr>
        <vertAlign val="superscript"/>
        <sz val="11"/>
        <rFont val="Arial"/>
        <family val="2"/>
        <charset val="1"/>
      </rPr>
      <t>3</t>
    </r>
    <r>
      <rPr>
        <sz val="11"/>
        <rFont val="Arial"/>
        <family val="2"/>
        <charset val="1"/>
      </rPr>
      <t xml:space="preserve"> stvarno ugrađenog betona</t>
    </r>
  </si>
  <si>
    <t>PROMETNA OPREMA I SIGNALIZACIJA</t>
  </si>
  <si>
    <t>5.1</t>
  </si>
  <si>
    <t>PROMETNI ZNAKOVI</t>
  </si>
  <si>
    <t xml:space="preserve">Rad obuhvaća nabavu, dopremu i postavljanje novih prometnih znakova prema "Pravilniku o prometnim znakovima i signalizaciji na cestama" sa ojačanjima protiv vjetra.
Radove treba izvesti u skladu s Općim tehničkim uvjetima OTU 2001/VI 
</t>
  </si>
  <si>
    <t>5.1.1</t>
  </si>
  <si>
    <t>Znakovi opasnosti (samo ploča znaka sa potrebnim materijalom za ugradnju na stup znaka). U cijenu ulazi dobava, doprema i učvršćivanje ploče znaka na stup znaka. Radove treba izvesti u skladu Općim tehničkim uvjetima OTU 2001/VI, 9-01</t>
  </si>
  <si>
    <t>A15</t>
  </si>
  <si>
    <t>A04-1</t>
  </si>
  <si>
    <t>A04-2</t>
  </si>
  <si>
    <t>5.1.2</t>
  </si>
  <si>
    <t>Znakovi izričitih naredbi (samo ploča znaka sa potrebnim materijalom za ugradnju na stup znaka). U cijenu ulazi dobava, doprema i učvršćivanje ploče znaka na stup znaka. Radove treba izvesti u skladu Općim tehničkim uvjetima OTU 2001/VI, 9-01</t>
  </si>
  <si>
    <t>B02</t>
  </si>
  <si>
    <t>B30</t>
  </si>
  <si>
    <t>5.1.3</t>
  </si>
  <si>
    <t>Dopunske ploče (samo ploča znaka sa potrebnim materijalom za ugradnju na stup znaka). U cijenu ulazi dobava, doprema i učvršćivanje ploče znaka na stup znaka. Radove treba izvesti u skladu Općim tehničkim uvjetima OTU 2001/VI, 9-01</t>
  </si>
  <si>
    <t>E01</t>
  </si>
  <si>
    <t>5.1.4</t>
  </si>
  <si>
    <t>Oprema, znakovi i oznake za označavanje zavoja, radova, zapreka i oštećenja kolnika.
Oznaka, oblik, boja, svrha označavanja, dopuštene izvedbe, veličina i posebni zahtjevi opreme, znakova i oznaka za označavanje zavoja, radova, zapreka, privremenih opasnosti i oštećenja kolnika prikazane su u tablici 31 Pravilnika o prometnim znakovima, signalizaciji i opremi na cesti.</t>
  </si>
  <si>
    <t>K15</t>
  </si>
  <si>
    <t xml:space="preserve">Stupovi za prometne znakove. U cijenu ulazi nabava, izrada, dobava, doprema i ugradnja u betonski temelj. Znakovi se postavljaju na jedan pocinčani stup promjera 60,3x3,2mm. 
Pri postavljanju dva stupa na istom prometnom znaku, potrebno je izvesti ojačanje stupa s kosnikom pod kutem od 45-60° od istog materijala. 
Radove treba izvesti u skladu Općim tehničkim uvjetima OTU 2001/VI                                                                                             </t>
  </si>
  <si>
    <t>Stupovi    4,00m</t>
  </si>
  <si>
    <t>Temelji za stupove prom. znakova. 
U cijenu uključen sav potreban rad i materijal za dovršenje ove stavke, iskop temelja 50x50x50, prijevoz, deponiranje,  doprema i ugradnja betona  marke C20/25 i ostalo.
Obračun po izvedenom temelju.</t>
  </si>
  <si>
    <t xml:space="preserve">TEMELJI 50X50X50                                                                                             </t>
  </si>
  <si>
    <t>UKUPNO PROMETNI ZNAKOVI I OPREMA</t>
  </si>
  <si>
    <t>5.2</t>
  </si>
  <si>
    <t>HORIZONTALNA SIGNALIZACIJA</t>
  </si>
  <si>
    <t xml:space="preserve">Materijal koji se koristi za označavanje na kolniku treba biti trajan i ne smije mijenjati boju. 
Oznake na kolniku su žute ili bijele boje. 
Koeficijent trenja treba biti približno jednak kao kod kolnika, sa maksimalnim odstupanjem + 5% kod uhog i + 10% kod mokrog kolnika. 
Radove treba izvesti u skladu Općim tehničkim uvjetima OTU 2001/VI, 9-02.
</t>
  </si>
  <si>
    <t>5.2.1</t>
  </si>
  <si>
    <t xml:space="preserve">Puna jednostruka razdjelna crta, širine 15cm. (žuta)  </t>
  </si>
  <si>
    <t>5.2.2</t>
  </si>
  <si>
    <t>Isprekidana jednostruka razdjelna crta i linije vodilje, širine 15cm.  (žuta)</t>
  </si>
  <si>
    <t>5.2.3</t>
  </si>
  <si>
    <t>Pune i isprekidane crte, d=50cm</t>
  </si>
  <si>
    <t>m2</t>
  </si>
  <si>
    <t>5.2.4</t>
  </si>
  <si>
    <t>Oznake na kolniku, STOP, strelice,…</t>
  </si>
  <si>
    <t>5.2.5</t>
  </si>
  <si>
    <t>Pješački prijelazi</t>
  </si>
  <si>
    <t>REKAPITULACIJA:</t>
  </si>
  <si>
    <t xml:space="preserve">UKUPNO RADOVI: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</si>
</sst>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\-??\ _k_n_-;_-@_-"/>
    <numFmt numFmtId="165" formatCode="_-* #,##0.00_-;\-* #,##0.00_-;_-* \-??_-;_-@_-"/>
    <numFmt numFmtId="166" formatCode="#,##0.00&quot; kn&quot;"/>
  </numFmts>
  <fonts count="18" x14ac:knownFonts="1"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b/>
      <sz val="16"/>
      <name val="Arial"/>
      <family val="2"/>
      <charset val="1"/>
    </font>
    <font>
      <sz val="12"/>
      <name val="Arial"/>
      <family val="2"/>
      <charset val="1"/>
    </font>
    <font>
      <sz val="11"/>
      <color rgb="FF0000FF"/>
      <name val="Arial"/>
      <family val="2"/>
      <charset val="1"/>
    </font>
    <font>
      <vertAlign val="superscript"/>
      <sz val="11"/>
      <name val="Arial"/>
      <family val="2"/>
      <charset val="1"/>
    </font>
    <font>
      <vertAlign val="superscript"/>
      <sz val="10"/>
      <name val="Arial"/>
      <family val="2"/>
      <charset val="1"/>
    </font>
    <font>
      <sz val="10"/>
      <color rgb="FF0000FF"/>
      <name val="Arial"/>
      <family val="2"/>
      <charset val="1"/>
    </font>
    <font>
      <sz val="10"/>
      <color rgb="FFFF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164" fontId="17" fillId="0" borderId="0" applyBorder="0" applyProtection="0"/>
    <xf numFmtId="164" fontId="17" fillId="0" borderId="0" applyBorder="0" applyProtection="0"/>
    <xf numFmtId="165" fontId="1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0">
    <xf numFmtId="0" fontId="0" fillId="0" borderId="0" xfId="0"/>
    <xf numFmtId="49" fontId="2" fillId="0" borderId="0" xfId="6" applyNumberFormat="1" applyFont="1" applyAlignment="1">
      <alignment horizontal="center" vertical="top" wrapText="1"/>
    </xf>
    <xf numFmtId="0" fontId="3" fillId="0" borderId="0" xfId="6" applyFont="1" applyAlignment="1">
      <alignment horizontal="justify" vertical="top"/>
    </xf>
    <xf numFmtId="0" fontId="3" fillId="0" borderId="0" xfId="6" applyFont="1" applyAlignment="1">
      <alignment horizontal="center" wrapText="1"/>
    </xf>
    <xf numFmtId="4" fontId="3" fillId="0" borderId="0" xfId="6" applyNumberFormat="1" applyFont="1" applyAlignment="1">
      <alignment horizontal="right" wrapText="1"/>
    </xf>
    <xf numFmtId="166" fontId="3" fillId="0" borderId="0" xfId="6" applyNumberFormat="1" applyFont="1" applyAlignment="1">
      <alignment horizontal="right" wrapText="1"/>
    </xf>
    <xf numFmtId="0" fontId="3" fillId="0" borderId="0" xfId="6" applyFont="1"/>
    <xf numFmtId="0" fontId="4" fillId="0" borderId="0" xfId="6" applyFont="1"/>
    <xf numFmtId="0" fontId="5" fillId="0" borderId="0" xfId="6" applyFont="1"/>
    <xf numFmtId="0" fontId="4" fillId="0" borderId="0" xfId="6" applyFont="1" applyAlignment="1">
      <alignment vertical="top"/>
    </xf>
    <xf numFmtId="0" fontId="4" fillId="0" borderId="0" xfId="6" applyFont="1" applyAlignment="1">
      <alignment horizontal="justify" vertical="top"/>
    </xf>
    <xf numFmtId="0" fontId="3" fillId="0" borderId="0" xfId="6" applyFont="1" applyAlignment="1">
      <alignment vertical="top"/>
    </xf>
    <xf numFmtId="0" fontId="6" fillId="0" borderId="0" xfId="6" applyFont="1" applyAlignment="1">
      <alignment horizontal="center" vertical="top" wrapText="1"/>
    </xf>
    <xf numFmtId="0" fontId="7" fillId="0" borderId="0" xfId="6" applyFont="1" applyAlignment="1">
      <alignment horizontal="center" vertical="top"/>
    </xf>
    <xf numFmtId="4" fontId="8" fillId="0" borderId="0" xfId="6" applyNumberFormat="1" applyFont="1" applyAlignment="1">
      <alignment horizontal="right" wrapText="1"/>
    </xf>
    <xf numFmtId="166" fontId="8" fillId="0" borderId="0" xfId="6" applyNumberFormat="1" applyFont="1" applyAlignment="1">
      <alignment horizontal="right" wrapText="1"/>
    </xf>
    <xf numFmtId="49" fontId="2" fillId="0" borderId="0" xfId="4" applyNumberFormat="1" applyFont="1" applyAlignment="1">
      <alignment horizontal="center" vertical="top" wrapText="1"/>
    </xf>
    <xf numFmtId="0" fontId="3" fillId="0" borderId="0" xfId="4" applyFont="1" applyAlignment="1">
      <alignment horizontal="justify" vertical="top" wrapText="1"/>
    </xf>
    <xf numFmtId="0" fontId="3" fillId="0" borderId="0" xfId="4" applyFont="1" applyAlignment="1">
      <alignment horizontal="center" wrapText="1"/>
    </xf>
    <xf numFmtId="4" fontId="3" fillId="0" borderId="0" xfId="4" applyNumberFormat="1" applyFont="1" applyAlignment="1">
      <alignment horizontal="right" wrapText="1"/>
    </xf>
    <xf numFmtId="166" fontId="3" fillId="0" borderId="0" xfId="4" applyNumberFormat="1" applyFont="1" applyAlignment="1">
      <alignment horizontal="right" wrapText="1"/>
    </xf>
    <xf numFmtId="0" fontId="3" fillId="0" borderId="0" xfId="4" applyFont="1"/>
    <xf numFmtId="0" fontId="4" fillId="0" borderId="0" xfId="4" applyFont="1"/>
    <xf numFmtId="0" fontId="5" fillId="0" borderId="0" xfId="4" applyFont="1" applyAlignment="1">
      <alignment wrapText="1"/>
    </xf>
    <xf numFmtId="0" fontId="4" fillId="0" borderId="0" xfId="4" applyFont="1" applyAlignment="1">
      <alignment vertical="top"/>
    </xf>
    <xf numFmtId="0" fontId="4" fillId="0" borderId="0" xfId="4" applyFont="1" applyAlignment="1">
      <alignment horizontal="justify" vertical="top" wrapText="1"/>
    </xf>
    <xf numFmtId="0" fontId="3" fillId="0" borderId="0" xfId="4" applyFont="1" applyAlignment="1">
      <alignment vertical="top"/>
    </xf>
    <xf numFmtId="0" fontId="4" fillId="0" borderId="0" xfId="4" applyFont="1" applyAlignment="1">
      <alignment vertical="top" wrapText="1"/>
    </xf>
    <xf numFmtId="4" fontId="8" fillId="0" borderId="0" xfId="4" applyNumberFormat="1" applyFont="1" applyAlignment="1">
      <alignment horizontal="right" wrapText="1"/>
    </xf>
    <xf numFmtId="166" fontId="8" fillId="0" borderId="0" xfId="4" applyNumberFormat="1" applyFont="1" applyAlignment="1">
      <alignment horizontal="right" wrapText="1"/>
    </xf>
    <xf numFmtId="0" fontId="2" fillId="0" borderId="0" xfId="4" applyFont="1" applyAlignment="1">
      <alignment horizontal="center" vertical="top" wrapText="1"/>
    </xf>
    <xf numFmtId="0" fontId="3" fillId="0" borderId="0" xfId="4" applyFont="1" applyAlignment="1">
      <alignment horizontal="justify" vertical="top"/>
    </xf>
    <xf numFmtId="4" fontId="3" fillId="0" borderId="0" xfId="4" applyNumberFormat="1" applyFont="1" applyAlignment="1">
      <alignment horizontal="left" wrapText="1"/>
    </xf>
    <xf numFmtId="0" fontId="2" fillId="0" borderId="1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 wrapText="1"/>
    </xf>
    <xf numFmtId="4" fontId="2" fillId="0" borderId="4" xfId="1" applyNumberFormat="1" applyFont="1" applyBorder="1" applyAlignment="1" applyProtection="1">
      <alignment horizontal="center" vertical="center" wrapText="1"/>
    </xf>
    <xf numFmtId="4" fontId="2" fillId="0" borderId="3" xfId="4" applyNumberFormat="1" applyFont="1" applyBorder="1" applyAlignment="1">
      <alignment horizontal="center" vertical="center" wrapText="1"/>
    </xf>
    <xf numFmtId="4" fontId="2" fillId="0" borderId="5" xfId="4" applyNumberFormat="1" applyFont="1" applyBorder="1" applyAlignment="1">
      <alignment horizontal="left" vertical="center" wrapText="1"/>
    </xf>
    <xf numFmtId="166" fontId="2" fillId="0" borderId="6" xfId="4" applyNumberFormat="1" applyFont="1" applyBorder="1" applyAlignment="1">
      <alignment horizontal="center" vertical="center" wrapText="1"/>
    </xf>
    <xf numFmtId="0" fontId="3" fillId="0" borderId="0" xfId="4" applyFont="1" applyAlignment="1">
      <alignment horizontal="center" vertical="center"/>
    </xf>
    <xf numFmtId="4" fontId="2" fillId="0" borderId="0" xfId="1" applyNumberFormat="1" applyFont="1" applyBorder="1" applyAlignment="1" applyProtection="1">
      <alignment horizontal="center" vertical="center" wrapText="1"/>
    </xf>
    <xf numFmtId="0" fontId="2" fillId="0" borderId="7" xfId="4" applyFont="1" applyBorder="1" applyAlignment="1">
      <alignment horizontal="center" vertical="top" wrapText="1"/>
    </xf>
    <xf numFmtId="0" fontId="3" fillId="0" borderId="7" xfId="4" applyFont="1" applyBorder="1" applyAlignment="1">
      <alignment horizontal="justify" vertical="top"/>
    </xf>
    <xf numFmtId="0" fontId="3" fillId="0" borderId="7" xfId="4" applyFont="1" applyBorder="1" applyAlignment="1">
      <alignment horizontal="center" wrapText="1"/>
    </xf>
    <xf numFmtId="4" fontId="3" fillId="0" borderId="7" xfId="4" applyNumberFormat="1" applyFont="1" applyBorder="1" applyAlignment="1">
      <alignment horizontal="right" wrapText="1"/>
    </xf>
    <xf numFmtId="4" fontId="3" fillId="0" borderId="7" xfId="4" applyNumberFormat="1" applyFont="1" applyBorder="1" applyAlignment="1">
      <alignment horizontal="left" wrapText="1"/>
    </xf>
    <xf numFmtId="166" fontId="3" fillId="0" borderId="7" xfId="4" applyNumberFormat="1" applyFont="1" applyBorder="1" applyAlignment="1">
      <alignment horizontal="right" wrapText="1"/>
    </xf>
    <xf numFmtId="0" fontId="2" fillId="0" borderId="0" xfId="4" applyFont="1" applyAlignment="1">
      <alignment horizontal="left" vertical="top"/>
    </xf>
    <xf numFmtId="0" fontId="2" fillId="0" borderId="0" xfId="4" applyFont="1" applyAlignment="1">
      <alignment horizontal="justify" vertical="top"/>
    </xf>
    <xf numFmtId="0" fontId="8" fillId="0" borderId="0" xfId="4" applyFont="1" applyAlignment="1">
      <alignment horizontal="center" vertical="top" wrapText="1"/>
    </xf>
    <xf numFmtId="4" fontId="3" fillId="0" borderId="0" xfId="1" applyNumberFormat="1" applyFont="1" applyBorder="1" applyAlignment="1" applyProtection="1">
      <alignment horizontal="right" wrapText="1"/>
    </xf>
    <xf numFmtId="4" fontId="3" fillId="0" borderId="0" xfId="1" applyNumberFormat="1" applyFont="1" applyBorder="1" applyAlignment="1" applyProtection="1">
      <alignment horizontal="left" wrapText="1"/>
    </xf>
    <xf numFmtId="166" fontId="3" fillId="0" borderId="0" xfId="1" applyNumberFormat="1" applyFont="1" applyBorder="1" applyAlignment="1" applyProtection="1">
      <alignment horizontal="right"/>
    </xf>
    <xf numFmtId="4" fontId="3" fillId="0" borderId="0" xfId="4" applyNumberFormat="1" applyFont="1" applyAlignment="1">
      <alignment horizontal="center" wrapText="1"/>
    </xf>
    <xf numFmtId="0" fontId="3" fillId="0" borderId="0" xfId="4" applyFont="1" applyAlignment="1">
      <alignment horizontal="center"/>
    </xf>
    <xf numFmtId="0" fontId="9" fillId="0" borderId="0" xfId="4" applyFont="1" applyAlignment="1">
      <alignment horizontal="justify" vertical="top"/>
    </xf>
    <xf numFmtId="4" fontId="3" fillId="0" borderId="0" xfId="2" applyNumberFormat="1" applyFont="1" applyBorder="1" applyAlignment="1" applyProtection="1">
      <alignment horizontal="right"/>
    </xf>
    <xf numFmtId="4" fontId="3" fillId="0" borderId="0" xfId="4" applyNumberFormat="1" applyFont="1" applyAlignment="1">
      <alignment horizontal="right"/>
    </xf>
    <xf numFmtId="4" fontId="3" fillId="0" borderId="0" xfId="4" applyNumberFormat="1" applyFont="1" applyAlignment="1">
      <alignment horizontal="left"/>
    </xf>
    <xf numFmtId="166" fontId="3" fillId="0" borderId="0" xfId="4" applyNumberFormat="1" applyFont="1" applyAlignment="1">
      <alignment horizontal="right"/>
    </xf>
    <xf numFmtId="0" fontId="3" fillId="0" borderId="0" xfId="8" applyFont="1" applyAlignment="1">
      <alignment horizontal="center" vertical="top"/>
    </xf>
    <xf numFmtId="0" fontId="3" fillId="0" borderId="0" xfId="8" applyFont="1" applyAlignment="1">
      <alignment horizontal="justify" vertical="top"/>
    </xf>
    <xf numFmtId="4" fontId="3" fillId="0" borderId="0" xfId="3" applyNumberFormat="1" applyFont="1" applyBorder="1" applyAlignment="1" applyProtection="1">
      <alignment horizontal="right"/>
    </xf>
    <xf numFmtId="4" fontId="3" fillId="0" borderId="0" xfId="8" applyNumberFormat="1" applyFont="1" applyAlignment="1">
      <alignment horizontal="right"/>
    </xf>
    <xf numFmtId="166" fontId="3" fillId="0" borderId="0" xfId="2" applyNumberFormat="1" applyFont="1" applyBorder="1" applyAlignment="1" applyProtection="1">
      <alignment horizontal="right"/>
    </xf>
    <xf numFmtId="0" fontId="3" fillId="0" borderId="0" xfId="8" applyFont="1"/>
    <xf numFmtId="0" fontId="3" fillId="0" borderId="0" xfId="8" applyFont="1" applyAlignment="1">
      <alignment horizontal="center"/>
    </xf>
    <xf numFmtId="3" fontId="3" fillId="0" borderId="0" xfId="3" applyNumberFormat="1" applyFont="1" applyBorder="1" applyAlignment="1" applyProtection="1">
      <alignment horizontal="right"/>
    </xf>
    <xf numFmtId="0" fontId="2" fillId="0" borderId="0" xfId="4" applyFont="1" applyAlignment="1">
      <alignment horizontal="center" vertical="top"/>
    </xf>
    <xf numFmtId="0" fontId="2" fillId="0" borderId="0" xfId="8" applyFont="1" applyAlignment="1">
      <alignment horizontal="center" vertical="top"/>
    </xf>
    <xf numFmtId="0" fontId="3" fillId="0" borderId="0" xfId="4" applyFont="1" applyAlignment="1">
      <alignment horizontal="left" vertical="top"/>
    </xf>
    <xf numFmtId="0" fontId="8" fillId="0" borderId="0" xfId="8" applyFont="1"/>
    <xf numFmtId="4" fontId="8" fillId="0" borderId="0" xfId="8" applyNumberFormat="1" applyFont="1"/>
    <xf numFmtId="0" fontId="4" fillId="0" borderId="0" xfId="4" applyFont="1" applyAlignment="1">
      <alignment horizontal="justify"/>
    </xf>
    <xf numFmtId="0" fontId="4" fillId="0" borderId="0" xfId="4" applyFont="1" applyAlignment="1">
      <alignment horizontal="center" wrapText="1"/>
    </xf>
    <xf numFmtId="4" fontId="4" fillId="0" borderId="0" xfId="4" applyNumberFormat="1" applyFont="1" applyAlignment="1">
      <alignment horizontal="right" wrapText="1"/>
    </xf>
    <xf numFmtId="4" fontId="4" fillId="0" borderId="0" xfId="2" applyNumberFormat="1" applyFont="1" applyBorder="1" applyAlignment="1" applyProtection="1">
      <alignment horizontal="right" wrapText="1"/>
    </xf>
    <xf numFmtId="166" fontId="4" fillId="0" borderId="0" xfId="2" applyNumberFormat="1" applyFont="1" applyBorder="1" applyAlignment="1" applyProtection="1">
      <alignment horizontal="right"/>
    </xf>
    <xf numFmtId="0" fontId="8" fillId="0" borderId="0" xfId="4" applyFont="1"/>
    <xf numFmtId="0" fontId="4" fillId="0" borderId="0" xfId="4" applyFont="1" applyAlignment="1">
      <alignment horizontal="center"/>
    </xf>
    <xf numFmtId="4" fontId="4" fillId="0" borderId="0" xfId="2" applyNumberFormat="1" applyFont="1" applyBorder="1" applyAlignment="1" applyProtection="1">
      <alignment horizontal="right"/>
    </xf>
    <xf numFmtId="4" fontId="4" fillId="0" borderId="0" xfId="4" applyNumberFormat="1" applyFont="1" applyAlignment="1">
      <alignment horizontal="right"/>
    </xf>
    <xf numFmtId="166" fontId="4" fillId="0" borderId="0" xfId="4" applyNumberFormat="1" applyFont="1" applyAlignment="1">
      <alignment horizontal="right"/>
    </xf>
    <xf numFmtId="0" fontId="2" fillId="0" borderId="8" xfId="4" applyFont="1" applyBorder="1" applyAlignment="1">
      <alignment horizontal="center" vertical="top" wrapText="1"/>
    </xf>
    <xf numFmtId="0" fontId="2" fillId="0" borderId="8" xfId="4" applyFont="1" applyBorder="1" applyAlignment="1">
      <alignment horizontal="justify" vertical="top"/>
    </xf>
    <xf numFmtId="4" fontId="2" fillId="0" borderId="8" xfId="4" applyNumberFormat="1" applyFont="1" applyBorder="1" applyAlignment="1">
      <alignment horizontal="left"/>
    </xf>
    <xf numFmtId="4" fontId="2" fillId="0" borderId="8" xfId="4" applyNumberFormat="1" applyFont="1" applyBorder="1" applyAlignment="1">
      <alignment horizontal="center" wrapText="1"/>
    </xf>
    <xf numFmtId="4" fontId="2" fillId="0" borderId="8" xfId="1" applyNumberFormat="1" applyFont="1" applyBorder="1" applyAlignment="1" applyProtection="1">
      <alignment horizontal="right" wrapText="1"/>
    </xf>
    <xf numFmtId="4" fontId="2" fillId="0" borderId="8" xfId="1" applyNumberFormat="1" applyFont="1" applyBorder="1" applyAlignment="1" applyProtection="1">
      <alignment horizontal="left" wrapText="1"/>
    </xf>
    <xf numFmtId="166" fontId="2" fillId="0" borderId="8" xfId="4" applyNumberFormat="1" applyFont="1" applyBorder="1" applyAlignment="1">
      <alignment horizontal="right" wrapText="1"/>
    </xf>
    <xf numFmtId="0" fontId="2" fillId="0" borderId="0" xfId="4" applyFont="1"/>
    <xf numFmtId="4" fontId="2" fillId="0" borderId="0" xfId="4" applyNumberFormat="1" applyFont="1" applyAlignment="1">
      <alignment horizontal="center" wrapText="1"/>
    </xf>
    <xf numFmtId="4" fontId="3" fillId="0" borderId="0" xfId="2" applyNumberFormat="1" applyFont="1" applyBorder="1" applyAlignment="1" applyProtection="1">
      <alignment horizontal="right" wrapText="1"/>
    </xf>
    <xf numFmtId="4" fontId="3" fillId="0" borderId="0" xfId="2" applyNumberFormat="1" applyFont="1" applyBorder="1" applyAlignment="1" applyProtection="1">
      <alignment horizontal="left" wrapText="1"/>
    </xf>
    <xf numFmtId="4" fontId="3" fillId="0" borderId="0" xfId="2" applyNumberFormat="1" applyFont="1" applyBorder="1" applyAlignment="1" applyProtection="1">
      <alignment horizontal="left"/>
    </xf>
    <xf numFmtId="4" fontId="3" fillId="0" borderId="0" xfId="1" applyNumberFormat="1" applyFont="1" applyBorder="1" applyAlignment="1" applyProtection="1">
      <alignment horizontal="right"/>
    </xf>
    <xf numFmtId="4" fontId="3" fillId="0" borderId="0" xfId="1" applyNumberFormat="1" applyFont="1" applyBorder="1" applyAlignment="1" applyProtection="1">
      <alignment horizontal="left"/>
    </xf>
    <xf numFmtId="0" fontId="3" fillId="0" borderId="0" xfId="4" applyFont="1" applyAlignment="1">
      <alignment horizontal="center" vertical="top"/>
    </xf>
    <xf numFmtId="0" fontId="4" fillId="0" borderId="0" xfId="4" applyFont="1" applyAlignment="1">
      <alignment horizontal="justify" vertical="top"/>
    </xf>
    <xf numFmtId="0" fontId="4" fillId="0" borderId="0" xfId="4" applyFont="1" applyAlignment="1">
      <alignment horizontal="center" vertical="top"/>
    </xf>
    <xf numFmtId="0" fontId="3" fillId="0" borderId="0" xfId="4" applyFont="1" applyAlignment="1">
      <alignment horizontal="left" vertical="top" wrapText="1"/>
    </xf>
    <xf numFmtId="4" fontId="9" fillId="0" borderId="0" xfId="4" applyNumberFormat="1" applyFont="1" applyAlignment="1">
      <alignment horizontal="left"/>
    </xf>
    <xf numFmtId="0" fontId="2" fillId="0" borderId="0" xfId="4" applyFont="1" applyAlignment="1">
      <alignment horizontal="justify" vertical="top" wrapText="1"/>
    </xf>
    <xf numFmtId="0" fontId="3" fillId="0" borderId="0" xfId="4" applyFont="1" applyAlignment="1">
      <alignment horizontal="center" vertical="top" wrapText="1"/>
    </xf>
    <xf numFmtId="0" fontId="8" fillId="0" borderId="0" xfId="8" applyFont="1" applyAlignment="1">
      <alignment horizontal="left"/>
    </xf>
    <xf numFmtId="0" fontId="8" fillId="0" borderId="0" xfId="8" applyFont="1" applyAlignment="1">
      <alignment horizontal="center"/>
    </xf>
    <xf numFmtId="4" fontId="2" fillId="0" borderId="0" xfId="4" applyNumberFormat="1" applyFont="1" applyAlignment="1">
      <alignment horizontal="left"/>
    </xf>
    <xf numFmtId="4" fontId="2" fillId="0" borderId="0" xfId="1" applyNumberFormat="1" applyFont="1" applyBorder="1" applyAlignment="1" applyProtection="1">
      <alignment horizontal="right" wrapText="1"/>
    </xf>
    <xf numFmtId="4" fontId="2" fillId="0" borderId="0" xfId="1" applyNumberFormat="1" applyFont="1" applyBorder="1" applyAlignment="1" applyProtection="1">
      <alignment horizontal="left" wrapText="1"/>
    </xf>
    <xf numFmtId="166" fontId="2" fillId="0" borderId="0" xfId="4" applyNumberFormat="1" applyFont="1" applyAlignment="1">
      <alignment horizontal="right" wrapText="1"/>
    </xf>
    <xf numFmtId="49" fontId="2" fillId="0" borderId="0" xfId="5" applyNumberFormat="1" applyFont="1" applyAlignment="1">
      <alignment horizontal="center" vertical="top" wrapText="1"/>
    </xf>
    <xf numFmtId="0" fontId="2" fillId="0" borderId="0" xfId="5" applyFont="1" applyAlignment="1">
      <alignment horizontal="justify" vertical="top"/>
    </xf>
    <xf numFmtId="0" fontId="3" fillId="0" borderId="0" xfId="5" applyFont="1" applyAlignment="1">
      <alignment horizontal="center"/>
    </xf>
    <xf numFmtId="4" fontId="3" fillId="0" borderId="0" xfId="5" applyNumberFormat="1" applyFont="1" applyAlignment="1">
      <alignment horizontal="right"/>
    </xf>
    <xf numFmtId="4" fontId="3" fillId="0" borderId="0" xfId="5" applyNumberFormat="1" applyFont="1" applyAlignment="1">
      <alignment horizontal="left"/>
    </xf>
    <xf numFmtId="166" fontId="3" fillId="0" borderId="0" xfId="5" applyNumberFormat="1" applyFont="1" applyAlignment="1">
      <alignment horizontal="right"/>
    </xf>
    <xf numFmtId="0" fontId="3" fillId="0" borderId="0" xfId="5" applyFont="1"/>
    <xf numFmtId="49" fontId="2" fillId="0" borderId="0" xfId="5" applyNumberFormat="1" applyFont="1" applyAlignment="1">
      <alignment horizontal="center" vertical="top"/>
    </xf>
    <xf numFmtId="0" fontId="3" fillId="0" borderId="0" xfId="5" applyFont="1" applyAlignment="1">
      <alignment horizontal="justify" vertical="top"/>
    </xf>
    <xf numFmtId="0" fontId="2" fillId="0" borderId="0" xfId="5" applyFont="1" applyAlignment="1">
      <alignment horizontal="justify" vertical="top" wrapText="1"/>
    </xf>
    <xf numFmtId="4" fontId="3" fillId="0" borderId="0" xfId="5" applyNumberFormat="1" applyFont="1" applyAlignment="1">
      <alignment horizontal="center" wrapText="1"/>
    </xf>
    <xf numFmtId="4" fontId="3" fillId="0" borderId="0" xfId="5" applyNumberFormat="1" applyFont="1" applyAlignment="1">
      <alignment horizontal="left" wrapText="1"/>
    </xf>
    <xf numFmtId="0" fontId="3" fillId="0" borderId="0" xfId="5" applyFont="1" applyAlignment="1">
      <alignment horizontal="center" wrapText="1"/>
    </xf>
    <xf numFmtId="4" fontId="3" fillId="0" borderId="0" xfId="8" applyNumberFormat="1" applyFont="1" applyAlignment="1">
      <alignment horizontal="left"/>
    </xf>
    <xf numFmtId="0" fontId="4" fillId="0" borderId="0" xfId="5" applyFont="1"/>
    <xf numFmtId="0" fontId="12" fillId="0" borderId="0" xfId="5" applyFont="1"/>
    <xf numFmtId="0" fontId="13" fillId="0" borderId="0" xfId="5" applyFont="1"/>
    <xf numFmtId="0" fontId="3" fillId="0" borderId="0" xfId="5" applyFont="1" applyAlignment="1">
      <alignment vertical="top"/>
    </xf>
    <xf numFmtId="0" fontId="3" fillId="0" borderId="0" xfId="5" applyFont="1" applyAlignment="1">
      <alignment horizontal="center" vertical="top"/>
    </xf>
    <xf numFmtId="0" fontId="2" fillId="0" borderId="0" xfId="5" applyFont="1" applyAlignment="1">
      <alignment horizontal="center" vertical="top" wrapText="1"/>
    </xf>
    <xf numFmtId="4" fontId="3" fillId="0" borderId="0" xfId="5" applyNumberFormat="1" applyFont="1" applyAlignment="1">
      <alignment horizontal="right" wrapText="1"/>
    </xf>
    <xf numFmtId="166" fontId="3" fillId="0" borderId="0" xfId="5" applyNumberFormat="1" applyFont="1" applyAlignment="1">
      <alignment horizontal="right" wrapText="1"/>
    </xf>
    <xf numFmtId="0" fontId="14" fillId="0" borderId="0" xfId="7" applyFont="1" applyAlignment="1">
      <alignment horizontal="justify" vertical="center"/>
    </xf>
    <xf numFmtId="0" fontId="3" fillId="0" borderId="0" xfId="5" applyFont="1" applyAlignment="1">
      <alignment horizontal="right" wrapText="1"/>
    </xf>
    <xf numFmtId="0" fontId="15" fillId="0" borderId="0" xfId="7" applyFont="1" applyAlignment="1">
      <alignment horizontal="justify" vertical="top" wrapText="1"/>
    </xf>
    <xf numFmtId="4" fontId="3" fillId="0" borderId="0" xfId="4" applyNumberFormat="1" applyFont="1"/>
    <xf numFmtId="166" fontId="3" fillId="0" borderId="0" xfId="2" applyNumberFormat="1" applyFont="1" applyBorder="1" applyAlignment="1" applyProtection="1"/>
    <xf numFmtId="4" fontId="3" fillId="0" borderId="0" xfId="5" applyNumberFormat="1" applyFont="1" applyAlignment="1">
      <alignment wrapText="1"/>
    </xf>
    <xf numFmtId="166" fontId="3" fillId="0" borderId="0" xfId="5" applyNumberFormat="1" applyFont="1" applyAlignment="1">
      <alignment wrapText="1"/>
    </xf>
    <xf numFmtId="166" fontId="2" fillId="0" borderId="0" xfId="5" applyNumberFormat="1" applyFont="1" applyAlignment="1">
      <alignment horizontal="right" wrapText="1"/>
    </xf>
    <xf numFmtId="0" fontId="15" fillId="0" borderId="0" xfId="5" applyFont="1"/>
    <xf numFmtId="0" fontId="2" fillId="0" borderId="9" xfId="5" applyFont="1" applyBorder="1" applyAlignment="1">
      <alignment horizontal="center" vertical="top" wrapText="1"/>
    </xf>
    <xf numFmtId="0" fontId="2" fillId="0" borderId="10" xfId="5" applyFont="1" applyBorder="1" applyAlignment="1">
      <alignment horizontal="justify" vertical="top"/>
    </xf>
    <xf numFmtId="0" fontId="3" fillId="0" borderId="10" xfId="5" applyFont="1" applyBorder="1" applyAlignment="1">
      <alignment horizontal="center" wrapText="1"/>
    </xf>
    <xf numFmtId="4" fontId="3" fillId="0" borderId="10" xfId="5" applyNumberFormat="1" applyFont="1" applyBorder="1" applyAlignment="1">
      <alignment horizontal="right" wrapText="1"/>
    </xf>
    <xf numFmtId="4" fontId="3" fillId="0" borderId="10" xfId="5" applyNumberFormat="1" applyFont="1" applyBorder="1" applyAlignment="1">
      <alignment horizontal="left" wrapText="1"/>
    </xf>
    <xf numFmtId="166" fontId="2" fillId="0" borderId="11" xfId="5" applyNumberFormat="1" applyFont="1" applyBorder="1" applyAlignment="1">
      <alignment horizontal="right" wrapText="1"/>
    </xf>
    <xf numFmtId="0" fontId="16" fillId="0" borderId="0" xfId="5" applyFont="1" applyAlignment="1">
      <alignment horizontal="justify" vertical="top"/>
    </xf>
    <xf numFmtId="0" fontId="16" fillId="0" borderId="0" xfId="5" applyFont="1" applyAlignment="1">
      <alignment horizontal="left" vertical="top"/>
    </xf>
    <xf numFmtId="166" fontId="2" fillId="0" borderId="11" xfId="5" applyNumberFormat="1" applyFont="1" applyBorder="1" applyAlignment="1">
      <alignment wrapText="1"/>
    </xf>
    <xf numFmtId="166" fontId="2" fillId="0" borderId="0" xfId="5" applyNumberFormat="1" applyFont="1" applyAlignment="1">
      <alignment wrapText="1"/>
    </xf>
    <xf numFmtId="0" fontId="2" fillId="0" borderId="12" xfId="4" applyFont="1" applyBorder="1" applyAlignment="1">
      <alignment horizontal="center" vertical="top"/>
    </xf>
    <xf numFmtId="0" fontId="3" fillId="0" borderId="13" xfId="4" applyFont="1" applyBorder="1" applyAlignment="1">
      <alignment horizontal="justify" vertical="top"/>
    </xf>
    <xf numFmtId="0" fontId="3" fillId="0" borderId="14" xfId="4" applyFont="1" applyBorder="1" applyAlignment="1">
      <alignment horizontal="center"/>
    </xf>
    <xf numFmtId="4" fontId="3" fillId="0" borderId="14" xfId="4" applyNumberFormat="1" applyFont="1" applyBorder="1" applyAlignment="1">
      <alignment horizontal="right"/>
    </xf>
    <xf numFmtId="4" fontId="3" fillId="0" borderId="15" xfId="4" applyNumberFormat="1" applyFont="1" applyBorder="1" applyAlignment="1">
      <alignment horizontal="right"/>
    </xf>
    <xf numFmtId="4" fontId="3" fillId="0" borderId="14" xfId="4" applyNumberFormat="1" applyFont="1" applyBorder="1" applyAlignment="1">
      <alignment horizontal="left"/>
    </xf>
    <xf numFmtId="166" fontId="3" fillId="0" borderId="16" xfId="4" applyNumberFormat="1" applyFont="1" applyBorder="1" applyAlignment="1">
      <alignment horizontal="right"/>
    </xf>
    <xf numFmtId="0" fontId="3" fillId="0" borderId="0" xfId="4" applyFont="1" applyAlignment="1">
      <alignment horizontal="left"/>
    </xf>
    <xf numFmtId="166" fontId="3" fillId="0" borderId="0" xfId="4" applyNumberFormat="1" applyFont="1"/>
    <xf numFmtId="0" fontId="2" fillId="0" borderId="9" xfId="4" applyFont="1" applyBorder="1" applyAlignment="1">
      <alignment horizontal="center" vertical="top" wrapText="1"/>
    </xf>
    <xf numFmtId="0" fontId="2" fillId="0" borderId="10" xfId="4" applyFont="1" applyBorder="1" applyAlignment="1">
      <alignment horizontal="left" vertical="top"/>
    </xf>
    <xf numFmtId="4" fontId="2" fillId="0" borderId="10" xfId="4" applyNumberFormat="1" applyFont="1" applyBorder="1" applyAlignment="1">
      <alignment horizontal="left"/>
    </xf>
    <xf numFmtId="166" fontId="2" fillId="0" borderId="10" xfId="1" applyNumberFormat="1" applyFont="1" applyBorder="1" applyAlignment="1" applyProtection="1"/>
    <xf numFmtId="4" fontId="3" fillId="0" borderId="11" xfId="4" applyNumberFormat="1" applyFont="1" applyBorder="1" applyAlignment="1">
      <alignment horizontal="right"/>
    </xf>
    <xf numFmtId="4" fontId="3" fillId="0" borderId="11" xfId="4" applyNumberFormat="1" applyFont="1" applyBorder="1" applyAlignment="1">
      <alignment horizontal="left"/>
    </xf>
    <xf numFmtId="166" fontId="2" fillId="0" borderId="17" xfId="4" applyNumberFormat="1" applyFont="1" applyBorder="1"/>
    <xf numFmtId="4" fontId="8" fillId="0" borderId="0" xfId="4" applyNumberFormat="1" applyFont="1" applyAlignment="1">
      <alignment horizontal="left" wrapText="1"/>
    </xf>
    <xf numFmtId="4" fontId="8" fillId="0" borderId="0" xfId="4" applyNumberFormat="1" applyFont="1" applyAlignment="1">
      <alignment horizontal="left"/>
    </xf>
  </cellXfs>
  <cellStyles count="9">
    <cellStyle name="Comma 2" xfId="1" xr:uid="{00000000-0005-0000-0000-000006000000}"/>
    <cellStyle name="Comma 2 2" xfId="2" xr:uid="{00000000-0005-0000-0000-000007000000}"/>
    <cellStyle name="Comma_situacija_14 prosinac" xfId="3" xr:uid="{00000000-0005-0000-0000-000008000000}"/>
    <cellStyle name="Normal" xfId="0" builtinId="0"/>
    <cellStyle name="Normal 2" xfId="4" xr:uid="{00000000-0005-0000-0000-000009000000}"/>
    <cellStyle name="Normal 2 2" xfId="5" xr:uid="{00000000-0005-0000-0000-00000A000000}"/>
    <cellStyle name="Normal 3" xfId="6" xr:uid="{00000000-0005-0000-0000-00000B000000}"/>
    <cellStyle name="Normal_1FA 0020 TROSK_GRADJ_CESTE" xfId="7" xr:uid="{00000000-0005-0000-0000-00000C000000}"/>
    <cellStyle name="Normal_situacija_14 prosinac" xfId="8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AD47"/>
  </sheetPr>
  <dimension ref="A1:AMK47"/>
  <sheetViews>
    <sheetView view="pageBreakPreview" zoomScaleNormal="75" workbookViewId="0">
      <selection activeCell="E119" sqref="E119"/>
    </sheetView>
  </sheetViews>
  <sheetFormatPr defaultRowHeight="15" x14ac:dyDescent="0.25"/>
  <cols>
    <col min="1" max="1" width="8.85546875" style="1" customWidth="1"/>
    <col min="2" max="2" width="84.85546875" style="2" customWidth="1"/>
    <col min="3" max="3" width="6" style="3" customWidth="1"/>
    <col min="4" max="4" width="13.42578125" style="4" customWidth="1"/>
    <col min="5" max="5" width="12.7109375" style="4" customWidth="1"/>
    <col min="6" max="6" width="20.7109375" style="5" customWidth="1"/>
    <col min="7" max="7" width="9.42578125" style="6" customWidth="1"/>
    <col min="8" max="8" width="14.7109375" style="4" customWidth="1"/>
    <col min="9" max="9" width="37.28515625" style="6" customWidth="1"/>
    <col min="10" max="10" width="9.140625" style="6" customWidth="1"/>
    <col min="11" max="11" width="15.85546875" style="6" customWidth="1"/>
    <col min="12" max="1025" width="9.140625" style="6" customWidth="1"/>
  </cols>
  <sheetData>
    <row r="1" spans="1:6" s="7" customFormat="1" ht="26.25" customHeight="1" x14ac:dyDescent="0.2">
      <c r="B1" s="8"/>
    </row>
    <row r="2" spans="1:6" s="11" customFormat="1" ht="14.25" x14ac:dyDescent="0.25">
      <c r="A2" s="9"/>
      <c r="B2" s="10"/>
    </row>
    <row r="3" spans="1:6" s="11" customFormat="1" ht="44.25" customHeight="1" x14ac:dyDescent="0.25">
      <c r="A3" s="9"/>
      <c r="B3" s="10"/>
    </row>
    <row r="4" spans="1:6" s="11" customFormat="1" ht="49.5" customHeight="1" x14ac:dyDescent="0.25">
      <c r="A4" s="9"/>
      <c r="B4" s="10"/>
    </row>
    <row r="5" spans="1:6" s="11" customFormat="1" ht="89.25" customHeight="1" x14ac:dyDescent="0.25">
      <c r="A5" s="9"/>
      <c r="B5" s="10"/>
    </row>
    <row r="6" spans="1:6" s="11" customFormat="1" ht="67.5" customHeight="1" x14ac:dyDescent="0.25">
      <c r="A6" s="9"/>
      <c r="B6" s="12" t="s">
        <v>0</v>
      </c>
    </row>
    <row r="7" spans="1:6" s="11" customFormat="1" ht="18.75" customHeight="1" x14ac:dyDescent="0.25">
      <c r="A7" s="9"/>
      <c r="B7" s="13"/>
    </row>
    <row r="8" spans="1:6" s="11" customFormat="1" ht="75.75" customHeight="1" x14ac:dyDescent="0.25">
      <c r="A8" s="9"/>
      <c r="B8" s="13"/>
    </row>
    <row r="9" spans="1:6" s="11" customFormat="1" ht="72.75" customHeight="1" x14ac:dyDescent="0.25">
      <c r="A9" s="9"/>
      <c r="B9" s="13"/>
    </row>
    <row r="10" spans="1:6" s="11" customFormat="1" ht="49.5" customHeight="1" x14ac:dyDescent="0.25">
      <c r="A10" s="9"/>
      <c r="B10" s="10"/>
    </row>
    <row r="11" spans="1:6" s="11" customFormat="1" ht="73.5" customHeight="1" x14ac:dyDescent="0.25">
      <c r="A11" s="9"/>
      <c r="B11" s="9"/>
    </row>
    <row r="12" spans="1:6" s="11" customFormat="1" ht="36.75" customHeight="1" x14ac:dyDescent="0.25">
      <c r="A12" s="9"/>
      <c r="B12" s="9"/>
    </row>
    <row r="13" spans="1:6" ht="15.75" x14ac:dyDescent="0.25">
      <c r="D13" s="14"/>
      <c r="E13" s="14"/>
      <c r="F13" s="15"/>
    </row>
    <row r="47" ht="136.5" customHeight="1" x14ac:dyDescent="0.25"/>
  </sheetData>
  <pageMargins left="1.22013888888889" right="0.74791666666666701" top="0.98402777777777795" bottom="0.98402777777777795" header="0.51180555555555496" footer="0.51180555555555496"/>
  <pageSetup paperSize="9" scale="75" firstPageNumber="0" orientation="portrait" horizontalDpi="300" verticalDpi="300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AD47"/>
  </sheetPr>
  <dimension ref="A1:AMK47"/>
  <sheetViews>
    <sheetView view="pageBreakPreview" zoomScaleNormal="75" workbookViewId="0">
      <selection activeCell="E119" sqref="E119"/>
    </sheetView>
  </sheetViews>
  <sheetFormatPr defaultRowHeight="15" x14ac:dyDescent="0.25"/>
  <cols>
    <col min="1" max="1" width="8.85546875" style="16" customWidth="1"/>
    <col min="2" max="2" width="84.85546875" style="17" customWidth="1"/>
    <col min="3" max="3" width="6" style="18" customWidth="1"/>
    <col min="4" max="4" width="13.42578125" style="19" customWidth="1"/>
    <col min="5" max="5" width="12.7109375" style="19" customWidth="1"/>
    <col min="6" max="6" width="20.7109375" style="20" customWidth="1"/>
    <col min="7" max="7" width="9.42578125" style="21" customWidth="1"/>
    <col min="8" max="8" width="14.7109375" style="19" customWidth="1"/>
    <col min="9" max="9" width="37.28515625" style="21" customWidth="1"/>
    <col min="10" max="10" width="9.140625" style="21" customWidth="1"/>
    <col min="11" max="11" width="15.85546875" style="21" customWidth="1"/>
    <col min="12" max="1025" width="9.140625" style="21" customWidth="1"/>
  </cols>
  <sheetData>
    <row r="1" spans="1:6" s="22" customFormat="1" ht="26.25" customHeight="1" x14ac:dyDescent="0.2">
      <c r="B1" s="23" t="s">
        <v>1</v>
      </c>
    </row>
    <row r="2" spans="1:6" s="26" customFormat="1" ht="14.25" x14ac:dyDescent="0.25">
      <c r="A2" s="24"/>
      <c r="B2" s="25"/>
    </row>
    <row r="3" spans="1:6" s="26" customFormat="1" ht="44.25" customHeight="1" x14ac:dyDescent="0.25">
      <c r="A3" s="24" t="s">
        <v>2</v>
      </c>
      <c r="B3" s="25" t="s">
        <v>3</v>
      </c>
    </row>
    <row r="4" spans="1:6" s="26" customFormat="1" ht="49.5" customHeight="1" x14ac:dyDescent="0.25">
      <c r="A4" s="24" t="s">
        <v>4</v>
      </c>
      <c r="B4" s="25" t="s">
        <v>5</v>
      </c>
    </row>
    <row r="5" spans="1:6" s="26" customFormat="1" ht="89.25" customHeight="1" x14ac:dyDescent="0.25">
      <c r="A5" s="24" t="s">
        <v>6</v>
      </c>
      <c r="B5" s="25" t="s">
        <v>7</v>
      </c>
    </row>
    <row r="6" spans="1:6" s="26" customFormat="1" ht="47.25" customHeight="1" x14ac:dyDescent="0.25">
      <c r="A6" s="24" t="s">
        <v>8</v>
      </c>
      <c r="B6" s="25" t="s">
        <v>9</v>
      </c>
    </row>
    <row r="7" spans="1:6" s="26" customFormat="1" ht="18.75" customHeight="1" x14ac:dyDescent="0.25">
      <c r="A7" s="24" t="s">
        <v>10</v>
      </c>
      <c r="B7" s="25" t="s">
        <v>11</v>
      </c>
    </row>
    <row r="8" spans="1:6" s="26" customFormat="1" ht="75.75" customHeight="1" x14ac:dyDescent="0.25">
      <c r="A8" s="24" t="s">
        <v>12</v>
      </c>
      <c r="B8" s="25" t="s">
        <v>13</v>
      </c>
    </row>
    <row r="9" spans="1:6" s="26" customFormat="1" ht="72.75" customHeight="1" x14ac:dyDescent="0.25">
      <c r="A9" s="24" t="s">
        <v>14</v>
      </c>
      <c r="B9" s="25" t="s">
        <v>15</v>
      </c>
    </row>
    <row r="10" spans="1:6" s="26" customFormat="1" ht="49.5" customHeight="1" x14ac:dyDescent="0.25">
      <c r="A10" s="24" t="s">
        <v>16</v>
      </c>
      <c r="B10" s="25" t="s">
        <v>17</v>
      </c>
    </row>
    <row r="11" spans="1:6" s="26" customFormat="1" ht="67.5" customHeight="1" x14ac:dyDescent="0.25">
      <c r="A11" s="24" t="s">
        <v>18</v>
      </c>
      <c r="B11" s="27" t="s">
        <v>19</v>
      </c>
    </row>
    <row r="12" spans="1:6" s="26" customFormat="1" ht="73.5" customHeight="1" x14ac:dyDescent="0.25">
      <c r="A12" s="24" t="s">
        <v>20</v>
      </c>
      <c r="B12" s="27" t="s">
        <v>21</v>
      </c>
    </row>
    <row r="13" spans="1:6" s="26" customFormat="1" ht="36.75" customHeight="1" x14ac:dyDescent="0.25">
      <c r="A13" s="24" t="s">
        <v>22</v>
      </c>
      <c r="B13" s="27" t="s">
        <v>23</v>
      </c>
    </row>
    <row r="14" spans="1:6" ht="15.75" x14ac:dyDescent="0.25">
      <c r="D14" s="28"/>
      <c r="E14" s="28"/>
      <c r="F14" s="29"/>
    </row>
    <row r="47" ht="136.5" customHeight="1" x14ac:dyDescent="0.25"/>
  </sheetData>
  <pageMargins left="1.22013888888889" right="0.74791666666666701" top="0.98402777777777795" bottom="1.0263888888888899" header="0.51180555555555496" footer="0.51180555555555496"/>
  <pageSetup paperSize="9" scale="65" firstPageNumber="0" orientation="portrait" horizontalDpi="300" verticalDpi="300" r:id="rId1"/>
  <headerFooter>
    <oddHeader>&amp;L&amp;8PROJEKT PRIVREMENE PROMETNICE MALIN L=323m
BR.PROJEKTA: 04-PR-2022&amp;CTROŠKOVNIK&amp;R&amp;8Izvedbeni projekt</oddHeader>
    <oddFooter>&amp;L&amp;8IGP Projekt d.o.o.
Rijeka&amp;C&amp;8Troškovnik:
GRAĐEVINSKI DIO&amp;R&amp;8&amp;P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AD47"/>
  </sheetPr>
  <dimension ref="A1:AMK164"/>
  <sheetViews>
    <sheetView tabSelected="1" view="pageBreakPreview" zoomScale="85" zoomScaleNormal="75" zoomScalePageLayoutView="85" workbookViewId="0">
      <selection activeCell="F3" sqref="F3"/>
    </sheetView>
  </sheetViews>
  <sheetFormatPr defaultRowHeight="15" outlineLevelRow="1" x14ac:dyDescent="0.25"/>
  <cols>
    <col min="1" max="1" width="8.85546875" style="30" customWidth="1"/>
    <col min="2" max="2" width="51.5703125" style="31" customWidth="1"/>
    <col min="3" max="3" width="7" style="18" customWidth="1"/>
    <col min="4" max="4" width="13.42578125" style="19" customWidth="1"/>
    <col min="5" max="5" width="3.5703125" style="19" customWidth="1"/>
    <col min="6" max="6" width="12.7109375" style="19" customWidth="1"/>
    <col min="7" max="7" width="4.140625" style="32" customWidth="1"/>
    <col min="8" max="8" width="20.7109375" style="20" customWidth="1"/>
    <col min="9" max="9" width="9.42578125" style="21" customWidth="1"/>
    <col min="10" max="10" width="14.7109375" style="19" customWidth="1"/>
    <col min="11" max="11" width="37.28515625" style="21" customWidth="1"/>
    <col min="12" max="12" width="9.140625" style="21" customWidth="1"/>
    <col min="13" max="13" width="15.85546875" style="21" customWidth="1"/>
    <col min="14" max="1025" width="9.140625" style="21" customWidth="1"/>
  </cols>
  <sheetData>
    <row r="1" spans="1:10" s="40" customFormat="1" ht="30" x14ac:dyDescent="0.25">
      <c r="A1" s="33" t="s">
        <v>24</v>
      </c>
      <c r="B1" s="34" t="s">
        <v>25</v>
      </c>
      <c r="C1" s="35" t="s">
        <v>26</v>
      </c>
      <c r="D1" s="36" t="s">
        <v>27</v>
      </c>
      <c r="E1" s="36"/>
      <c r="F1" s="37" t="s">
        <v>28</v>
      </c>
      <c r="G1" s="38"/>
      <c r="H1" s="39" t="s">
        <v>29</v>
      </c>
      <c r="J1" s="41"/>
    </row>
    <row r="2" spans="1:10" x14ac:dyDescent="0.25">
      <c r="A2" s="42"/>
      <c r="B2" s="43"/>
      <c r="C2" s="44"/>
      <c r="D2" s="45"/>
      <c r="E2" s="45"/>
      <c r="F2" s="45"/>
      <c r="G2" s="46"/>
      <c r="H2" s="47"/>
    </row>
    <row r="3" spans="1:10" x14ac:dyDescent="0.25">
      <c r="B3" s="48" t="s">
        <v>30</v>
      </c>
    </row>
    <row r="4" spans="1:10" x14ac:dyDescent="0.25">
      <c r="A4" s="30" t="s">
        <v>2</v>
      </c>
      <c r="B4" s="49" t="s">
        <v>31</v>
      </c>
    </row>
    <row r="5" spans="1:10" x14ac:dyDescent="0.25">
      <c r="B5" s="50"/>
      <c r="F5" s="51"/>
      <c r="G5" s="52"/>
    </row>
    <row r="6" spans="1:10" outlineLevel="1" x14ac:dyDescent="0.25">
      <c r="A6" s="30" t="s">
        <v>32</v>
      </c>
      <c r="B6" s="49" t="s">
        <v>33</v>
      </c>
    </row>
    <row r="7" spans="1:10" outlineLevel="1" x14ac:dyDescent="0.25">
      <c r="F7" s="51"/>
      <c r="G7" s="52"/>
      <c r="H7" s="53"/>
    </row>
    <row r="8" spans="1:10" ht="99.75" outlineLevel="1" x14ac:dyDescent="0.25">
      <c r="A8" s="30" t="s">
        <v>34</v>
      </c>
      <c r="B8" s="31" t="s">
        <v>35</v>
      </c>
      <c r="F8" s="51"/>
      <c r="G8" s="52"/>
    </row>
    <row r="9" spans="1:10" outlineLevel="1" x14ac:dyDescent="0.25">
      <c r="B9" s="31" t="s">
        <v>36</v>
      </c>
      <c r="F9" s="51"/>
      <c r="G9" s="52"/>
    </row>
    <row r="10" spans="1:10" outlineLevel="1" x14ac:dyDescent="0.25">
      <c r="B10" s="31" t="s">
        <v>37</v>
      </c>
      <c r="C10" s="18" t="s">
        <v>38</v>
      </c>
      <c r="D10" s="19">
        <v>1</v>
      </c>
      <c r="E10" s="54" t="s">
        <v>39</v>
      </c>
      <c r="F10" s="51"/>
      <c r="G10" s="32" t="s">
        <v>40</v>
      </c>
      <c r="H10" s="53" t="str">
        <f>IF(ROUND($D10*F10,2)&lt;&gt;0,ROUND($D10*F10,2),"")</f>
        <v/>
      </c>
    </row>
    <row r="11" spans="1:10" outlineLevel="1" x14ac:dyDescent="0.25">
      <c r="F11" s="51"/>
      <c r="G11" s="52"/>
      <c r="H11" s="53"/>
    </row>
    <row r="12" spans="1:10" ht="128.25" outlineLevel="1" x14ac:dyDescent="0.25">
      <c r="A12" s="30" t="s">
        <v>41</v>
      </c>
      <c r="B12" s="31" t="s">
        <v>42</v>
      </c>
      <c r="C12" s="55"/>
      <c r="F12" s="51"/>
      <c r="G12" s="52"/>
    </row>
    <row r="13" spans="1:10" ht="28.5" outlineLevel="1" x14ac:dyDescent="0.25">
      <c r="B13" s="31" t="s">
        <v>43</v>
      </c>
      <c r="C13" s="55"/>
      <c r="F13" s="51"/>
      <c r="G13" s="52"/>
    </row>
    <row r="14" spans="1:10" outlineLevel="1" x14ac:dyDescent="0.25">
      <c r="B14" s="31" t="s">
        <v>44</v>
      </c>
      <c r="C14" s="55" t="s">
        <v>45</v>
      </c>
      <c r="D14" s="19">
        <v>100</v>
      </c>
      <c r="E14" s="54" t="s">
        <v>39</v>
      </c>
      <c r="F14" s="51"/>
      <c r="G14" s="32" t="s">
        <v>40</v>
      </c>
      <c r="H14" s="53" t="str">
        <f>IF(ROUND($D14*F14,2)&lt;&gt;0,ROUND($D14*F14,2),"")</f>
        <v/>
      </c>
    </row>
    <row r="15" spans="1:10" s="21" customFormat="1" outlineLevel="1" x14ac:dyDescent="0.2">
      <c r="A15" s="30"/>
      <c r="B15" s="56"/>
    </row>
    <row r="16" spans="1:10" ht="28.5" outlineLevel="1" x14ac:dyDescent="0.25">
      <c r="A16" s="30" t="s">
        <v>46</v>
      </c>
      <c r="B16" s="31" t="s">
        <v>47</v>
      </c>
      <c r="C16" s="55"/>
      <c r="D16" s="57"/>
      <c r="E16" s="57"/>
      <c r="F16" s="58"/>
      <c r="G16" s="59"/>
      <c r="H16" s="60"/>
      <c r="J16" s="57"/>
    </row>
    <row r="17" spans="1:10" outlineLevel="1" x14ac:dyDescent="0.25">
      <c r="B17" s="31" t="s">
        <v>48</v>
      </c>
      <c r="C17" s="55"/>
      <c r="D17" s="57"/>
      <c r="E17" s="57"/>
      <c r="F17" s="58"/>
      <c r="G17" s="59"/>
      <c r="H17" s="60"/>
      <c r="J17" s="57"/>
    </row>
    <row r="18" spans="1:10" s="66" customFormat="1" ht="16.5" outlineLevel="1" x14ac:dyDescent="0.2">
      <c r="A18" s="61"/>
      <c r="B18" s="62" t="s">
        <v>49</v>
      </c>
      <c r="C18" s="18" t="s">
        <v>50</v>
      </c>
      <c r="D18" s="63">
        <f>323*6</f>
        <v>1938</v>
      </c>
      <c r="E18" s="54" t="s">
        <v>39</v>
      </c>
      <c r="F18" s="64"/>
      <c r="G18" s="32" t="s">
        <v>40</v>
      </c>
      <c r="H18" s="65" t="str">
        <f>IF(ROUND($D18*F18,2)&lt;&gt;0,ROUND($D18*F18,2),"")</f>
        <v/>
      </c>
      <c r="J18" s="63"/>
    </row>
    <row r="19" spans="1:10" s="66" customFormat="1" ht="14.25" outlineLevel="1" x14ac:dyDescent="0.2">
      <c r="A19" s="61"/>
      <c r="B19" s="62" t="s">
        <v>51</v>
      </c>
      <c r="C19" s="67" t="s">
        <v>52</v>
      </c>
      <c r="D19" s="68">
        <v>150</v>
      </c>
      <c r="E19" s="54" t="s">
        <v>39</v>
      </c>
      <c r="F19" s="64"/>
      <c r="G19" s="32" t="s">
        <v>40</v>
      </c>
      <c r="H19" s="65" t="str">
        <f>IF(ROUND($D19*F19,2)&lt;&gt;0,ROUND($D19*F19,2),"")</f>
        <v/>
      </c>
      <c r="J19" s="63"/>
    </row>
    <row r="20" spans="1:10" s="66" customFormat="1" ht="14.25" outlineLevel="1" x14ac:dyDescent="0.2">
      <c r="A20" s="61"/>
      <c r="B20" s="62"/>
      <c r="C20" s="67"/>
      <c r="D20" s="68"/>
      <c r="E20" s="54"/>
      <c r="F20" s="64"/>
      <c r="G20" s="32"/>
      <c r="H20" s="65"/>
      <c r="J20" s="63"/>
    </row>
    <row r="21" spans="1:10" s="22" customFormat="1" ht="85.5" outlineLevel="1" x14ac:dyDescent="0.2">
      <c r="A21" s="30" t="s">
        <v>53</v>
      </c>
      <c r="B21" s="17" t="s">
        <v>54</v>
      </c>
      <c r="C21" s="17"/>
      <c r="D21" s="17"/>
      <c r="E21" s="17"/>
      <c r="F21" s="17"/>
      <c r="G21" s="17"/>
    </row>
    <row r="22" spans="1:10" s="22" customFormat="1" outlineLevel="1" x14ac:dyDescent="0.2">
      <c r="A22" s="30"/>
      <c r="B22" s="31" t="s">
        <v>55</v>
      </c>
      <c r="C22" s="18" t="s">
        <v>45</v>
      </c>
      <c r="D22" s="63">
        <v>30</v>
      </c>
      <c r="E22" s="54" t="s">
        <v>39</v>
      </c>
      <c r="F22" s="64"/>
      <c r="G22" s="32" t="s">
        <v>40</v>
      </c>
      <c r="H22" s="65" t="str">
        <f>IF(ROUND($D22*F22,2)&lt;&gt;0,ROUND($D22*F22,2),"")</f>
        <v/>
      </c>
    </row>
    <row r="23" spans="1:10" s="22" customFormat="1" outlineLevel="1" x14ac:dyDescent="0.2">
      <c r="A23" s="30"/>
      <c r="B23" s="31"/>
      <c r="C23" s="17"/>
      <c r="D23" s="63"/>
      <c r="F23" s="17"/>
      <c r="G23" s="17"/>
    </row>
    <row r="24" spans="1:10" s="22" customFormat="1" ht="102" outlineLevel="1" x14ac:dyDescent="0.2">
      <c r="A24" s="30" t="s">
        <v>56</v>
      </c>
      <c r="B24" s="17" t="s">
        <v>57</v>
      </c>
      <c r="C24" s="17"/>
      <c r="D24" s="63"/>
      <c r="F24" s="17"/>
      <c r="G24" s="17"/>
    </row>
    <row r="25" spans="1:10" s="22" customFormat="1" outlineLevel="1" x14ac:dyDescent="0.2">
      <c r="A25" s="69"/>
      <c r="B25" s="31" t="s">
        <v>55</v>
      </c>
      <c r="C25" s="17"/>
      <c r="D25" s="63"/>
      <c r="F25" s="17"/>
      <c r="G25" s="17"/>
    </row>
    <row r="26" spans="1:10" s="72" customFormat="1" ht="16.5" outlineLevel="1" x14ac:dyDescent="0.2">
      <c r="A26" s="70"/>
      <c r="B26" s="71" t="s">
        <v>58</v>
      </c>
      <c r="C26" s="18" t="s">
        <v>50</v>
      </c>
      <c r="D26" s="63">
        <f>30*1.5</f>
        <v>45</v>
      </c>
      <c r="E26" s="54" t="s">
        <v>39</v>
      </c>
      <c r="F26" s="64"/>
      <c r="G26" s="32" t="s">
        <v>40</v>
      </c>
      <c r="H26" s="65" t="str">
        <f>IF(ROUND($D26*F26,2)&lt;&gt;0,ROUND($D26*F26,2),"")</f>
        <v/>
      </c>
      <c r="J26" s="73"/>
    </row>
    <row r="27" spans="1:10" s="22" customFormat="1" outlineLevel="1" x14ac:dyDescent="0.2">
      <c r="A27" s="69"/>
      <c r="B27" s="74"/>
      <c r="C27" s="75"/>
      <c r="D27" s="76"/>
      <c r="E27" s="77"/>
      <c r="F27" s="78"/>
      <c r="G27" s="79"/>
    </row>
    <row r="28" spans="1:10" s="22" customFormat="1" ht="71.25" outlineLevel="1" x14ac:dyDescent="0.2">
      <c r="A28" s="30" t="s">
        <v>59</v>
      </c>
      <c r="B28" s="31" t="s">
        <v>60</v>
      </c>
      <c r="C28" s="80"/>
      <c r="D28" s="81"/>
      <c r="E28" s="82"/>
      <c r="F28" s="83"/>
      <c r="G28" s="79"/>
    </row>
    <row r="29" spans="1:10" s="22" customFormat="1" outlineLevel="1" x14ac:dyDescent="0.2">
      <c r="A29" s="30"/>
      <c r="B29" s="31" t="s">
        <v>55</v>
      </c>
      <c r="C29" s="80"/>
      <c r="D29" s="81"/>
      <c r="E29" s="82"/>
      <c r="F29" s="83"/>
      <c r="G29" s="79"/>
    </row>
    <row r="30" spans="1:10" s="22" customFormat="1" ht="28.5" outlineLevel="1" x14ac:dyDescent="0.2">
      <c r="A30" s="30"/>
      <c r="B30" s="17" t="s">
        <v>61</v>
      </c>
      <c r="C30" s="18" t="s">
        <v>52</v>
      </c>
      <c r="D30" s="63">
        <v>3</v>
      </c>
      <c r="E30" s="54" t="s">
        <v>39</v>
      </c>
      <c r="F30" s="64"/>
      <c r="G30" s="32" t="s">
        <v>40</v>
      </c>
      <c r="H30" s="65" t="str">
        <f t="shared" ref="H30:H37" si="0">IF(ROUND($D30*F30,2)&lt;&gt;0,ROUND($D30*F30,2),"")</f>
        <v/>
      </c>
    </row>
    <row r="31" spans="1:10" s="72" customFormat="1" outlineLevel="1" x14ac:dyDescent="0.2">
      <c r="A31" s="70"/>
      <c r="B31" s="31" t="s">
        <v>62</v>
      </c>
      <c r="C31" s="18" t="s">
        <v>63</v>
      </c>
      <c r="D31" s="63">
        <v>8</v>
      </c>
      <c r="E31" s="54" t="s">
        <v>39</v>
      </c>
      <c r="F31" s="64"/>
      <c r="G31" s="32" t="s">
        <v>40</v>
      </c>
      <c r="H31" s="65" t="str">
        <f t="shared" si="0"/>
        <v/>
      </c>
      <c r="J31" s="73"/>
    </row>
    <row r="32" spans="1:10" s="72" customFormat="1" outlineLevel="1" x14ac:dyDescent="0.2">
      <c r="A32" s="70"/>
      <c r="B32" s="31" t="s">
        <v>64</v>
      </c>
      <c r="C32" s="18" t="s">
        <v>63</v>
      </c>
      <c r="D32" s="63">
        <f>30*0.4*1.5</f>
        <v>18</v>
      </c>
      <c r="E32" s="54" t="s">
        <v>39</v>
      </c>
      <c r="F32" s="64"/>
      <c r="G32" s="32" t="s">
        <v>40</v>
      </c>
      <c r="H32" s="65" t="str">
        <f t="shared" si="0"/>
        <v/>
      </c>
      <c r="J32" s="73"/>
    </row>
    <row r="33" spans="1:10" s="72" customFormat="1" outlineLevel="1" x14ac:dyDescent="0.2">
      <c r="A33" s="70"/>
      <c r="B33" s="31" t="s">
        <v>65</v>
      </c>
      <c r="C33" s="18" t="s">
        <v>63</v>
      </c>
      <c r="D33" s="63">
        <v>35</v>
      </c>
      <c r="E33" s="54" t="s">
        <v>39</v>
      </c>
      <c r="F33" s="64"/>
      <c r="G33" s="32" t="s">
        <v>40</v>
      </c>
      <c r="H33" s="65" t="str">
        <f t="shared" si="0"/>
        <v/>
      </c>
      <c r="J33" s="73"/>
    </row>
    <row r="34" spans="1:10" s="72" customFormat="1" ht="28.5" outlineLevel="1" x14ac:dyDescent="0.2">
      <c r="A34" s="70"/>
      <c r="B34" s="31" t="s">
        <v>66</v>
      </c>
      <c r="C34" s="18" t="s">
        <v>63</v>
      </c>
      <c r="D34" s="63">
        <v>15</v>
      </c>
      <c r="E34" s="54" t="s">
        <v>39</v>
      </c>
      <c r="F34" s="64"/>
      <c r="G34" s="32" t="s">
        <v>40</v>
      </c>
      <c r="H34" s="65" t="str">
        <f t="shared" si="0"/>
        <v/>
      </c>
      <c r="J34" s="73"/>
    </row>
    <row r="35" spans="1:10" s="72" customFormat="1" outlineLevel="1" x14ac:dyDescent="0.2">
      <c r="A35" s="70"/>
      <c r="B35" s="31" t="s">
        <v>67</v>
      </c>
      <c r="C35" s="18" t="s">
        <v>45</v>
      </c>
      <c r="D35" s="63">
        <v>15</v>
      </c>
      <c r="E35" s="54" t="s">
        <v>39</v>
      </c>
      <c r="F35" s="64"/>
      <c r="G35" s="32" t="s">
        <v>40</v>
      </c>
      <c r="H35" s="65" t="str">
        <f t="shared" si="0"/>
        <v/>
      </c>
      <c r="J35" s="73"/>
    </row>
    <row r="36" spans="1:10" s="72" customFormat="1" outlineLevel="1" x14ac:dyDescent="0.2">
      <c r="A36" s="70"/>
      <c r="B36" s="31" t="s">
        <v>68</v>
      </c>
      <c r="C36" s="18" t="s">
        <v>45</v>
      </c>
      <c r="D36" s="63">
        <v>30</v>
      </c>
      <c r="E36" s="54" t="s">
        <v>39</v>
      </c>
      <c r="F36" s="64"/>
      <c r="G36" s="32" t="s">
        <v>40</v>
      </c>
      <c r="H36" s="65" t="str">
        <f t="shared" si="0"/>
        <v/>
      </c>
      <c r="J36" s="73"/>
    </row>
    <row r="37" spans="1:10" s="72" customFormat="1" outlineLevel="1" x14ac:dyDescent="0.2">
      <c r="A37" s="70"/>
      <c r="B37" s="31" t="s">
        <v>69</v>
      </c>
      <c r="C37" s="18" t="s">
        <v>63</v>
      </c>
      <c r="D37" s="63">
        <v>8</v>
      </c>
      <c r="E37" s="54" t="s">
        <v>39</v>
      </c>
      <c r="F37" s="64"/>
      <c r="G37" s="32" t="s">
        <v>40</v>
      </c>
      <c r="H37" s="65" t="str">
        <f t="shared" si="0"/>
        <v/>
      </c>
      <c r="J37" s="73"/>
    </row>
    <row r="38" spans="1:10" s="22" customFormat="1" outlineLevel="1" x14ac:dyDescent="0.2">
      <c r="A38" s="69"/>
      <c r="B38" s="74"/>
      <c r="C38" s="75"/>
      <c r="D38" s="76"/>
      <c r="E38" s="77"/>
      <c r="F38" s="78"/>
      <c r="G38" s="79"/>
    </row>
    <row r="39" spans="1:10" outlineLevel="1" x14ac:dyDescent="0.25">
      <c r="A39" s="69"/>
      <c r="F39" s="51"/>
      <c r="G39" s="52"/>
    </row>
    <row r="40" spans="1:10" s="91" customFormat="1" x14ac:dyDescent="0.25">
      <c r="A40" s="84" t="s">
        <v>32</v>
      </c>
      <c r="B40" s="85" t="str">
        <f>B6</f>
        <v>PRIPREMNI RADOVI</v>
      </c>
      <c r="C40" s="86" t="s">
        <v>70</v>
      </c>
      <c r="D40" s="87"/>
      <c r="E40" s="87"/>
      <c r="F40" s="88"/>
      <c r="G40" s="89" t="s">
        <v>40</v>
      </c>
      <c r="H40" s="90" t="str">
        <f>IF(SUM(H6:H39)&lt;&gt;0,SUM(H6:H39),"")</f>
        <v/>
      </c>
      <c r="J40" s="92"/>
    </row>
    <row r="41" spans="1:10" outlineLevel="1" x14ac:dyDescent="0.25">
      <c r="F41" s="51"/>
      <c r="G41" s="52"/>
      <c r="H41" s="53"/>
    </row>
    <row r="42" spans="1:10" outlineLevel="1" x14ac:dyDescent="0.25">
      <c r="A42" s="30" t="s">
        <v>71</v>
      </c>
      <c r="B42" s="49" t="s">
        <v>72</v>
      </c>
    </row>
    <row r="43" spans="1:10" outlineLevel="1" x14ac:dyDescent="0.25">
      <c r="F43" s="51"/>
      <c r="G43" s="52"/>
    </row>
    <row r="44" spans="1:10" ht="136.5" customHeight="1" outlineLevel="1" x14ac:dyDescent="0.25">
      <c r="A44" s="30" t="s">
        <v>73</v>
      </c>
      <c r="B44" s="17" t="s">
        <v>74</v>
      </c>
      <c r="F44" s="93"/>
      <c r="G44" s="94"/>
    </row>
    <row r="45" spans="1:10" outlineLevel="1" x14ac:dyDescent="0.25">
      <c r="A45" s="69"/>
      <c r="B45" s="31" t="s">
        <v>75</v>
      </c>
      <c r="C45" s="55"/>
      <c r="D45" s="58"/>
      <c r="E45" s="58"/>
      <c r="F45" s="57"/>
      <c r="G45" s="95"/>
      <c r="H45" s="65"/>
      <c r="I45" s="65"/>
      <c r="J45" s="58"/>
    </row>
    <row r="46" spans="1:10" ht="17.25" outlineLevel="1" x14ac:dyDescent="0.25">
      <c r="A46" s="69"/>
      <c r="B46" s="31" t="s">
        <v>76</v>
      </c>
      <c r="C46" s="55" t="s">
        <v>77</v>
      </c>
      <c r="D46" s="58">
        <f>(80*8.5+240*6)*0.2*1.1</f>
        <v>466.40000000000003</v>
      </c>
      <c r="E46" s="54" t="s">
        <v>39</v>
      </c>
      <c r="F46" s="57"/>
      <c r="G46" s="32" t="s">
        <v>40</v>
      </c>
      <c r="H46" s="65" t="str">
        <f>IF(ROUND($D46*F46,2)&lt;&gt;0,ROUND($D46*F46,2),"")</f>
        <v/>
      </c>
      <c r="I46" s="65"/>
      <c r="J46" s="58"/>
    </row>
    <row r="47" spans="1:10" outlineLevel="1" x14ac:dyDescent="0.25">
      <c r="A47" s="69"/>
      <c r="C47" s="55"/>
      <c r="D47" s="58"/>
      <c r="E47" s="58"/>
      <c r="F47" s="96"/>
      <c r="G47" s="97"/>
      <c r="H47" s="53"/>
      <c r="I47" s="53"/>
      <c r="J47" s="58"/>
    </row>
    <row r="48" spans="1:10" ht="287.25" outlineLevel="1" x14ac:dyDescent="0.25">
      <c r="A48" s="30" t="s">
        <v>78</v>
      </c>
      <c r="B48" s="17" t="s">
        <v>79</v>
      </c>
      <c r="C48" s="98"/>
      <c r="F48" s="96"/>
      <c r="G48" s="97"/>
      <c r="H48" s="53"/>
      <c r="I48" s="53"/>
      <c r="J48" s="58"/>
    </row>
    <row r="49" spans="1:10" outlineLevel="1" x14ac:dyDescent="0.25">
      <c r="A49" s="69"/>
      <c r="B49" s="31" t="s">
        <v>80</v>
      </c>
      <c r="C49" s="98"/>
      <c r="H49" s="53"/>
      <c r="I49" s="53"/>
      <c r="J49" s="58"/>
    </row>
    <row r="50" spans="1:10" ht="42.75" outlineLevel="1" x14ac:dyDescent="0.25">
      <c r="A50" s="98"/>
      <c r="B50" s="17" t="s">
        <v>81</v>
      </c>
      <c r="C50" s="98"/>
      <c r="H50" s="53"/>
      <c r="I50" s="53"/>
      <c r="J50" s="58"/>
    </row>
    <row r="51" spans="1:10" ht="16.5" outlineLevel="1" x14ac:dyDescent="0.25">
      <c r="A51" s="98"/>
      <c r="B51" s="31" t="s">
        <v>82</v>
      </c>
      <c r="C51" s="98" t="s">
        <v>77</v>
      </c>
      <c r="D51" s="58">
        <f>404*1.1</f>
        <v>444.40000000000003</v>
      </c>
      <c r="E51" s="54" t="s">
        <v>39</v>
      </c>
      <c r="F51" s="96"/>
      <c r="G51" s="32" t="s">
        <v>40</v>
      </c>
      <c r="H51" s="53" t="str">
        <f>IF(ROUND($D51*F51,2)&lt;&gt;0,ROUND($D51*F51,2),"")</f>
        <v/>
      </c>
      <c r="I51" s="53"/>
      <c r="J51" s="58"/>
    </row>
    <row r="52" spans="1:10" outlineLevel="1" x14ac:dyDescent="0.25">
      <c r="A52" s="98"/>
      <c r="B52" s="31" t="s">
        <v>83</v>
      </c>
      <c r="C52" s="96" t="s">
        <v>84</v>
      </c>
      <c r="D52" s="58">
        <f>D51*0.8</f>
        <v>355.52000000000004</v>
      </c>
      <c r="E52" s="54" t="s">
        <v>39</v>
      </c>
      <c r="G52" s="32" t="s">
        <v>40</v>
      </c>
      <c r="H52" s="53" t="str">
        <f>IF(ROUND($D52*F52,2)&lt;&gt;0,ROUND($D52*F52,2),"")</f>
        <v/>
      </c>
      <c r="I52" s="53"/>
      <c r="J52" s="58"/>
    </row>
    <row r="53" spans="1:10" outlineLevel="1" x14ac:dyDescent="0.25">
      <c r="A53" s="98"/>
      <c r="B53" s="31" t="s">
        <v>83</v>
      </c>
      <c r="C53" s="96" t="s">
        <v>85</v>
      </c>
      <c r="D53" s="58">
        <f>D51*0.1</f>
        <v>44.440000000000005</v>
      </c>
      <c r="E53" s="54" t="s">
        <v>39</v>
      </c>
      <c r="G53" s="32" t="s">
        <v>40</v>
      </c>
      <c r="H53" s="53" t="str">
        <f>IF(ROUND($D53*F53,2)&lt;&gt;0,ROUND($D53*F53,2),"")</f>
        <v/>
      </c>
      <c r="I53" s="53"/>
      <c r="J53" s="58"/>
    </row>
    <row r="54" spans="1:10" outlineLevel="1" x14ac:dyDescent="0.25">
      <c r="A54" s="98"/>
      <c r="B54" s="31" t="s">
        <v>83</v>
      </c>
      <c r="C54" s="96" t="s">
        <v>86</v>
      </c>
      <c r="D54" s="58">
        <f>D51*0.1</f>
        <v>44.440000000000005</v>
      </c>
      <c r="E54" s="54" t="s">
        <v>39</v>
      </c>
      <c r="G54" s="32" t="s">
        <v>40</v>
      </c>
      <c r="H54" s="53" t="str">
        <f>IF(ROUND($D54*F54,2)&lt;&gt;0,ROUND($D54*F54,2),"")</f>
        <v/>
      </c>
      <c r="I54" s="53"/>
      <c r="J54" s="58"/>
    </row>
    <row r="55" spans="1:10" outlineLevel="1" x14ac:dyDescent="0.25">
      <c r="A55" s="69"/>
      <c r="B55" s="99"/>
      <c r="C55" s="100"/>
      <c r="D55" s="58"/>
      <c r="E55" s="58"/>
      <c r="F55" s="96"/>
      <c r="G55" s="97"/>
      <c r="H55" s="53"/>
      <c r="I55" s="53"/>
      <c r="J55" s="58"/>
    </row>
    <row r="56" spans="1:10" ht="99.75" outlineLevel="1" x14ac:dyDescent="0.25">
      <c r="A56" s="30" t="s">
        <v>87</v>
      </c>
      <c r="B56" s="31" t="s">
        <v>88</v>
      </c>
      <c r="C56" s="98"/>
      <c r="D56" s="58"/>
      <c r="E56" s="58"/>
      <c r="F56" s="96"/>
      <c r="G56" s="97"/>
      <c r="H56" s="53"/>
      <c r="I56" s="53"/>
      <c r="J56" s="58"/>
    </row>
    <row r="57" spans="1:10" outlineLevel="1" x14ac:dyDescent="0.25">
      <c r="B57" s="31" t="s">
        <v>89</v>
      </c>
      <c r="C57" s="98"/>
      <c r="D57" s="58"/>
      <c r="E57" s="58"/>
      <c r="F57" s="96"/>
      <c r="G57" s="97"/>
      <c r="H57" s="53"/>
      <c r="I57" s="53"/>
      <c r="J57" s="58"/>
    </row>
    <row r="58" spans="1:10" ht="28.5" outlineLevel="1" x14ac:dyDescent="0.25">
      <c r="A58" s="98"/>
      <c r="B58" s="101" t="s">
        <v>90</v>
      </c>
      <c r="C58" s="55" t="s">
        <v>77</v>
      </c>
      <c r="D58" s="58">
        <f>D51</f>
        <v>444.40000000000003</v>
      </c>
      <c r="E58" s="54" t="s">
        <v>39</v>
      </c>
      <c r="F58" s="96"/>
      <c r="G58" s="32" t="s">
        <v>40</v>
      </c>
      <c r="H58" s="53" t="str">
        <f>IF(ROUND($D58*F58,2)&lt;&gt;0,ROUND($D58*F58,2),"")</f>
        <v/>
      </c>
      <c r="I58" s="53"/>
      <c r="J58" s="58"/>
    </row>
    <row r="59" spans="1:10" outlineLevel="1" x14ac:dyDescent="0.25">
      <c r="C59" s="98"/>
      <c r="D59" s="58"/>
      <c r="E59" s="58"/>
      <c r="F59" s="96"/>
      <c r="G59" s="97"/>
      <c r="H59" s="53"/>
      <c r="I59" s="53"/>
      <c r="J59" s="102"/>
    </row>
    <row r="60" spans="1:10" outlineLevel="1" x14ac:dyDescent="0.25">
      <c r="A60" s="30" t="s">
        <v>91</v>
      </c>
      <c r="B60" s="31" t="s">
        <v>92</v>
      </c>
      <c r="C60" s="98"/>
      <c r="D60" s="58"/>
      <c r="E60" s="58"/>
      <c r="F60" s="96"/>
      <c r="G60" s="97"/>
      <c r="H60" s="53"/>
      <c r="I60" s="53"/>
      <c r="J60" s="58"/>
    </row>
    <row r="61" spans="1:10" outlineLevel="1" x14ac:dyDescent="0.25">
      <c r="B61" s="31" t="s">
        <v>93</v>
      </c>
      <c r="C61" s="98"/>
      <c r="D61" s="58"/>
      <c r="E61" s="58"/>
      <c r="F61" s="96"/>
      <c r="G61" s="97"/>
      <c r="H61" s="53"/>
      <c r="I61" s="53"/>
      <c r="J61" s="58"/>
    </row>
    <row r="62" spans="1:10" s="21" customFormat="1" outlineLevel="1" x14ac:dyDescent="0.2">
      <c r="A62" s="30"/>
      <c r="B62" s="31" t="s">
        <v>94</v>
      </c>
      <c r="I62" s="53"/>
      <c r="J62" s="58"/>
    </row>
    <row r="63" spans="1:10" ht="17.25" outlineLevel="1" x14ac:dyDescent="0.25">
      <c r="B63" s="31" t="s">
        <v>95</v>
      </c>
      <c r="C63" s="55" t="s">
        <v>77</v>
      </c>
      <c r="D63" s="58">
        <f>D54</f>
        <v>44.440000000000005</v>
      </c>
      <c r="E63" s="54" t="s">
        <v>39</v>
      </c>
      <c r="F63" s="96"/>
      <c r="G63" s="32" t="s">
        <v>40</v>
      </c>
      <c r="H63" s="53" t="str">
        <f>IF(ROUND($D63*F63,2)&lt;&gt;0,ROUND($D63*F63,2),"")</f>
        <v/>
      </c>
      <c r="I63" s="53"/>
      <c r="J63" s="58"/>
    </row>
    <row r="64" spans="1:10" outlineLevel="1" x14ac:dyDescent="0.25">
      <c r="A64" s="69"/>
      <c r="C64" s="55"/>
      <c r="H64" s="60"/>
      <c r="I64" s="60"/>
      <c r="J64" s="21"/>
    </row>
    <row r="65" spans="1:11" ht="304.5" outlineLevel="1" x14ac:dyDescent="0.25">
      <c r="A65" s="30" t="s">
        <v>96</v>
      </c>
      <c r="B65" s="103" t="s">
        <v>97</v>
      </c>
      <c r="F65" s="51"/>
      <c r="G65" s="52"/>
      <c r="H65" s="53"/>
    </row>
    <row r="66" spans="1:11" outlineLevel="1" x14ac:dyDescent="0.25">
      <c r="A66" s="69"/>
      <c r="B66" s="31" t="s">
        <v>98</v>
      </c>
      <c r="C66" s="55"/>
      <c r="D66" s="58"/>
      <c r="E66" s="58"/>
      <c r="F66" s="96"/>
      <c r="G66" s="97"/>
      <c r="H66" s="53"/>
      <c r="I66" s="53"/>
      <c r="J66" s="58"/>
    </row>
    <row r="67" spans="1:11" ht="28.5" outlineLevel="1" x14ac:dyDescent="0.25">
      <c r="A67" s="104" t="s">
        <v>99</v>
      </c>
      <c r="B67" s="31" t="s">
        <v>100</v>
      </c>
      <c r="C67" s="55"/>
      <c r="D67" s="96"/>
      <c r="E67" s="96"/>
      <c r="F67" s="96"/>
      <c r="G67" s="97"/>
      <c r="H67" s="53"/>
      <c r="J67" s="59"/>
    </row>
    <row r="68" spans="1:11" ht="16.5" outlineLevel="1" x14ac:dyDescent="0.25">
      <c r="A68" s="104"/>
      <c r="B68" s="31" t="s">
        <v>101</v>
      </c>
      <c r="C68" s="98" t="s">
        <v>77</v>
      </c>
      <c r="D68" s="58">
        <f>386*1.1</f>
        <v>424.6</v>
      </c>
      <c r="E68" s="54" t="s">
        <v>39</v>
      </c>
      <c r="F68" s="96"/>
      <c r="G68" s="32" t="s">
        <v>40</v>
      </c>
      <c r="H68" s="53" t="str">
        <f>IF(ROUND($D68*F68,2)&lt;&gt;0,ROUND($D68*F68,2),"")</f>
        <v/>
      </c>
      <c r="J68" s="19">
        <f>D52+D53</f>
        <v>399.96000000000004</v>
      </c>
    </row>
    <row r="69" spans="1:11" ht="16.5" outlineLevel="1" x14ac:dyDescent="0.25">
      <c r="A69" s="104" t="s">
        <v>102</v>
      </c>
      <c r="B69" s="31" t="s">
        <v>103</v>
      </c>
      <c r="C69" s="98" t="s">
        <v>77</v>
      </c>
      <c r="D69" s="58">
        <f>D68-D52-D53</f>
        <v>24.639999999999979</v>
      </c>
      <c r="E69" s="54" t="s">
        <v>39</v>
      </c>
      <c r="F69" s="96"/>
      <c r="G69" s="32" t="s">
        <v>40</v>
      </c>
      <c r="H69" s="53" t="str">
        <f>IF(ROUND($D69*F69,2)&lt;&gt;0,ROUND($D69*F69,2),"")</f>
        <v/>
      </c>
      <c r="J69" s="59"/>
    </row>
    <row r="70" spans="1:11" outlineLevel="1" x14ac:dyDescent="0.25">
      <c r="C70" s="55"/>
      <c r="F70" s="96"/>
      <c r="G70" s="97"/>
      <c r="H70" s="53"/>
      <c r="J70" s="59"/>
    </row>
    <row r="71" spans="1:11" ht="232.5" outlineLevel="1" x14ac:dyDescent="0.25">
      <c r="A71" s="69" t="s">
        <v>104</v>
      </c>
      <c r="B71" s="31" t="s">
        <v>105</v>
      </c>
      <c r="F71" s="51"/>
      <c r="G71" s="52"/>
    </row>
    <row r="72" spans="1:11" outlineLevel="1" x14ac:dyDescent="0.25">
      <c r="A72" s="69"/>
      <c r="B72" s="31" t="s">
        <v>106</v>
      </c>
      <c r="C72" s="55"/>
      <c r="D72" s="58"/>
      <c r="E72" s="58"/>
      <c r="F72" s="96"/>
      <c r="G72" s="97"/>
      <c r="H72" s="53"/>
      <c r="I72" s="53"/>
      <c r="J72" s="58"/>
    </row>
    <row r="73" spans="1:11" outlineLevel="1" x14ac:dyDescent="0.25">
      <c r="B73" s="31" t="s">
        <v>107</v>
      </c>
      <c r="C73" s="55"/>
      <c r="D73" s="58"/>
      <c r="E73" s="58"/>
      <c r="F73" s="96"/>
      <c r="G73" s="97"/>
      <c r="H73" s="53"/>
      <c r="J73" s="58"/>
      <c r="K73" s="58"/>
    </row>
    <row r="74" spans="1:11" ht="17.25" outlineLevel="1" x14ac:dyDescent="0.25">
      <c r="B74" s="31" t="s">
        <v>101</v>
      </c>
      <c r="C74" s="18" t="s">
        <v>50</v>
      </c>
      <c r="D74" s="58">
        <f>85*6+240*3.5</f>
        <v>1350</v>
      </c>
      <c r="E74" s="54" t="s">
        <v>39</v>
      </c>
      <c r="F74" s="96"/>
      <c r="G74" s="32" t="s">
        <v>40</v>
      </c>
      <c r="H74" s="53" t="str">
        <f>IF(ROUND($D74*F74,2)&lt;&gt;0,ROUND($D74*F74,2),"")</f>
        <v/>
      </c>
      <c r="J74" s="58"/>
      <c r="K74" s="58"/>
    </row>
    <row r="75" spans="1:11" ht="15.75" outlineLevel="1" x14ac:dyDescent="0.25">
      <c r="A75" s="61"/>
      <c r="B75" s="105"/>
      <c r="C75" s="106"/>
      <c r="D75" s="64"/>
      <c r="E75" s="64"/>
      <c r="F75" s="96"/>
      <c r="G75" s="97"/>
      <c r="H75" s="53"/>
      <c r="J75" s="58"/>
      <c r="K75" s="58"/>
    </row>
    <row r="76" spans="1:11" ht="128.25" outlineLevel="1" x14ac:dyDescent="0.25">
      <c r="A76" s="69" t="s">
        <v>108</v>
      </c>
      <c r="B76" s="17" t="s">
        <v>109</v>
      </c>
      <c r="C76" s="98"/>
      <c r="D76" s="64"/>
      <c r="E76" s="64"/>
      <c r="F76" s="96"/>
      <c r="G76" s="97"/>
      <c r="H76" s="53"/>
      <c r="J76" s="58"/>
      <c r="K76" s="58"/>
    </row>
    <row r="77" spans="1:11" outlineLevel="1" x14ac:dyDescent="0.25">
      <c r="A77" s="69"/>
      <c r="B77" s="31" t="s">
        <v>110</v>
      </c>
      <c r="C77" s="98"/>
      <c r="D77" s="64"/>
      <c r="E77" s="64"/>
      <c r="F77" s="96"/>
      <c r="G77" s="97"/>
      <c r="H77" s="53"/>
      <c r="J77" s="58"/>
      <c r="K77" s="58"/>
    </row>
    <row r="78" spans="1:11" ht="17.25" outlineLevel="1" x14ac:dyDescent="0.25">
      <c r="A78" s="98"/>
      <c r="B78" s="31" t="s">
        <v>111</v>
      </c>
      <c r="C78" s="18" t="s">
        <v>50</v>
      </c>
      <c r="D78" s="58">
        <f>323*0.5*2</f>
        <v>323</v>
      </c>
      <c r="E78" s="54" t="s">
        <v>39</v>
      </c>
      <c r="F78" s="96"/>
      <c r="G78" s="32" t="s">
        <v>40</v>
      </c>
      <c r="H78" s="53" t="str">
        <f>IF(ROUND($D78*F78,2)&lt;&gt;0,ROUND($D78*F78,2),"")</f>
        <v/>
      </c>
      <c r="J78" s="58"/>
      <c r="K78" s="58"/>
    </row>
    <row r="79" spans="1:11" outlineLevel="1" x14ac:dyDescent="0.25">
      <c r="A79" s="98"/>
      <c r="D79" s="58"/>
      <c r="E79" s="58"/>
      <c r="F79" s="96"/>
      <c r="G79" s="97"/>
      <c r="H79" s="53"/>
      <c r="J79" s="58"/>
      <c r="K79" s="58"/>
    </row>
    <row r="80" spans="1:11" s="91" customFormat="1" outlineLevel="1" x14ac:dyDescent="0.25">
      <c r="A80" s="69"/>
      <c r="B80" s="31"/>
      <c r="C80" s="55"/>
      <c r="D80" s="58"/>
      <c r="E80" s="58"/>
      <c r="F80" s="96"/>
      <c r="G80" s="97"/>
      <c r="H80" s="53"/>
      <c r="J80" s="58"/>
    </row>
    <row r="81" spans="1:11" s="91" customFormat="1" x14ac:dyDescent="0.25">
      <c r="A81" s="84" t="s">
        <v>71</v>
      </c>
      <c r="B81" s="85" t="str">
        <f>B42</f>
        <v>ZEMLJANI RADOVI</v>
      </c>
      <c r="C81" s="86" t="s">
        <v>70</v>
      </c>
      <c r="D81" s="87"/>
      <c r="E81" s="87"/>
      <c r="F81" s="88"/>
      <c r="G81" s="89"/>
      <c r="H81" s="90" t="str">
        <f>IF(SUM(H42:H80)&lt;&gt;0,SUM(H42:H80),"")</f>
        <v/>
      </c>
      <c r="J81" s="92"/>
    </row>
    <row r="82" spans="1:11" s="91" customFormat="1" outlineLevel="1" x14ac:dyDescent="0.25">
      <c r="A82" s="30"/>
      <c r="B82" s="49"/>
      <c r="C82" s="107"/>
      <c r="D82" s="92"/>
      <c r="E82" s="92"/>
      <c r="F82" s="108"/>
      <c r="G82" s="109"/>
      <c r="H82" s="110"/>
      <c r="J82" s="92"/>
    </row>
    <row r="83" spans="1:11" outlineLevel="1" x14ac:dyDescent="0.25">
      <c r="A83" s="30" t="s">
        <v>112</v>
      </c>
      <c r="B83" s="49" t="s">
        <v>113</v>
      </c>
    </row>
    <row r="84" spans="1:11" outlineLevel="1" x14ac:dyDescent="0.25">
      <c r="A84" s="69"/>
      <c r="F84" s="51"/>
      <c r="G84" s="52"/>
      <c r="H84" s="53"/>
    </row>
    <row r="85" spans="1:11" outlineLevel="1" x14ac:dyDescent="0.25">
      <c r="A85" s="69"/>
      <c r="C85" s="55"/>
      <c r="D85" s="96"/>
      <c r="E85" s="96"/>
      <c r="F85" s="96"/>
      <c r="G85" s="97"/>
      <c r="H85" s="53"/>
      <c r="I85" s="53"/>
      <c r="J85" s="96"/>
    </row>
    <row r="86" spans="1:11" ht="244.5" outlineLevel="1" x14ac:dyDescent="0.25">
      <c r="A86" s="69" t="s">
        <v>114</v>
      </c>
      <c r="B86" s="17" t="s">
        <v>115</v>
      </c>
      <c r="C86" s="55"/>
      <c r="D86" s="96"/>
      <c r="E86" s="96"/>
      <c r="F86" s="96"/>
      <c r="G86" s="97"/>
      <c r="H86" s="53"/>
      <c r="I86" s="53"/>
      <c r="J86" s="96"/>
    </row>
    <row r="87" spans="1:11" outlineLevel="1" x14ac:dyDescent="0.25">
      <c r="A87" s="69"/>
      <c r="B87" s="31" t="s">
        <v>116</v>
      </c>
      <c r="C87" s="55"/>
      <c r="D87" s="58"/>
      <c r="E87" s="58"/>
      <c r="F87" s="96"/>
      <c r="G87" s="97"/>
      <c r="H87" s="53"/>
      <c r="I87" s="60"/>
      <c r="J87" s="58"/>
    </row>
    <row r="88" spans="1:11" outlineLevel="1" x14ac:dyDescent="0.25">
      <c r="A88" s="69"/>
      <c r="B88" s="71" t="s">
        <v>117</v>
      </c>
      <c r="C88" s="55" t="s">
        <v>118</v>
      </c>
      <c r="D88" s="58">
        <f>85*6*0.25*1.2+(323-85)*3*0.25*1.1</f>
        <v>349.35</v>
      </c>
      <c r="E88" s="54" t="s">
        <v>39</v>
      </c>
      <c r="F88" s="96"/>
      <c r="G88" s="32" t="s">
        <v>40</v>
      </c>
      <c r="H88" s="53" t="str">
        <f>IF(ROUND($D88*F88,2)&lt;&gt;0,ROUND($D88*F88,2),"")</f>
        <v/>
      </c>
      <c r="J88" s="58"/>
      <c r="K88" s="58"/>
    </row>
    <row r="89" spans="1:11" outlineLevel="1" x14ac:dyDescent="0.25">
      <c r="A89" s="69"/>
      <c r="C89" s="55"/>
      <c r="D89" s="58"/>
      <c r="E89" s="58"/>
      <c r="F89" s="58"/>
      <c r="G89" s="59"/>
      <c r="H89" s="60"/>
      <c r="I89" s="53"/>
      <c r="J89" s="58"/>
    </row>
    <row r="90" spans="1:11" ht="156.75" outlineLevel="1" x14ac:dyDescent="0.25">
      <c r="A90" s="69" t="s">
        <v>119</v>
      </c>
      <c r="B90" s="31" t="s">
        <v>120</v>
      </c>
      <c r="C90" s="55"/>
      <c r="D90" s="96"/>
      <c r="E90" s="96"/>
      <c r="F90" s="96"/>
      <c r="G90" s="97"/>
      <c r="H90" s="53"/>
      <c r="J90" s="96"/>
    </row>
    <row r="91" spans="1:11" outlineLevel="1" x14ac:dyDescent="0.25">
      <c r="A91" s="69"/>
      <c r="B91" s="31" t="s">
        <v>121</v>
      </c>
      <c r="C91" s="55"/>
      <c r="D91" s="58"/>
      <c r="E91" s="58"/>
      <c r="F91" s="96"/>
      <c r="G91" s="97"/>
      <c r="H91" s="53"/>
      <c r="I91" s="53"/>
      <c r="J91" s="58"/>
    </row>
    <row r="92" spans="1:11" ht="17.25" outlineLevel="1" x14ac:dyDescent="0.25">
      <c r="A92" s="69"/>
      <c r="B92" s="31" t="s">
        <v>122</v>
      </c>
      <c r="C92" s="18" t="s">
        <v>50</v>
      </c>
      <c r="D92" s="58">
        <f>30*6.5*1.25</f>
        <v>243.75</v>
      </c>
      <c r="E92" s="54" t="s">
        <v>39</v>
      </c>
      <c r="F92" s="96"/>
      <c r="G92" s="97"/>
      <c r="H92" s="53" t="str">
        <f>IF(ROUND($D92*F92,2)&lt;&gt;0,ROUND($D92*F92,2),"")</f>
        <v/>
      </c>
      <c r="I92" s="53"/>
      <c r="J92" s="58"/>
      <c r="K92" s="58"/>
    </row>
    <row r="93" spans="1:11" s="91" customFormat="1" outlineLevel="1" x14ac:dyDescent="0.25">
      <c r="A93" s="69"/>
      <c r="B93" s="31"/>
      <c r="C93" s="18"/>
      <c r="D93" s="58"/>
      <c r="E93" s="58"/>
      <c r="F93" s="96"/>
      <c r="G93" s="97"/>
      <c r="H93" s="53"/>
      <c r="J93" s="96"/>
    </row>
    <row r="94" spans="1:11" outlineLevel="1" x14ac:dyDescent="0.25">
      <c r="A94" s="69"/>
      <c r="C94" s="55"/>
      <c r="D94" s="96"/>
      <c r="E94" s="96"/>
      <c r="F94" s="96"/>
      <c r="G94" s="97"/>
      <c r="H94" s="53"/>
      <c r="J94" s="96"/>
    </row>
    <row r="95" spans="1:11" x14ac:dyDescent="0.25">
      <c r="A95" s="84" t="s">
        <v>112</v>
      </c>
      <c r="B95" s="85" t="s">
        <v>113</v>
      </c>
      <c r="C95" s="86" t="s">
        <v>70</v>
      </c>
      <c r="D95" s="87"/>
      <c r="E95" s="87"/>
      <c r="F95" s="88"/>
      <c r="G95" s="89" t="s">
        <v>40</v>
      </c>
      <c r="H95" s="90" t="str">
        <f>IF(SUM(H83:H94)&lt;&gt;0,SUM(H83:H94),"")</f>
        <v/>
      </c>
      <c r="J95" s="92"/>
    </row>
    <row r="96" spans="1:11" x14ac:dyDescent="0.25">
      <c r="B96" s="49"/>
      <c r="C96" s="107"/>
      <c r="D96" s="92"/>
      <c r="E96" s="92"/>
      <c r="F96" s="108"/>
      <c r="G96" s="109"/>
      <c r="H96" s="110"/>
      <c r="J96" s="92"/>
    </row>
    <row r="97" spans="1:11" s="117" customFormat="1" outlineLevel="1" x14ac:dyDescent="0.2">
      <c r="A97" s="111" t="s">
        <v>123</v>
      </c>
      <c r="B97" s="112" t="s">
        <v>124</v>
      </c>
      <c r="C97" s="113"/>
      <c r="D97" s="114"/>
      <c r="E97" s="114"/>
      <c r="F97" s="114"/>
      <c r="G97" s="115"/>
      <c r="H97" s="116"/>
      <c r="J97" s="114"/>
    </row>
    <row r="98" spans="1:11" s="117" customFormat="1" outlineLevel="1" x14ac:dyDescent="0.2">
      <c r="A98" s="118"/>
      <c r="B98" s="119"/>
      <c r="C98" s="113"/>
      <c r="D98" s="114"/>
      <c r="E98" s="114"/>
      <c r="F98" s="114"/>
      <c r="G98" s="115"/>
      <c r="H98" s="116"/>
      <c r="J98" s="114"/>
    </row>
    <row r="99" spans="1:11" s="117" customFormat="1" ht="214.5" outlineLevel="1" x14ac:dyDescent="0.2">
      <c r="A99" s="118" t="s">
        <v>125</v>
      </c>
      <c r="B99" s="120" t="s">
        <v>126</v>
      </c>
      <c r="C99" s="113"/>
      <c r="D99" s="57"/>
      <c r="E99" s="57"/>
      <c r="F99" s="114"/>
      <c r="G99" s="115"/>
      <c r="H99" s="65"/>
      <c r="J99" s="57"/>
    </row>
    <row r="100" spans="1:11" s="117" customFormat="1" outlineLevel="1" x14ac:dyDescent="0.2">
      <c r="A100" s="118"/>
      <c r="B100" s="119" t="s">
        <v>127</v>
      </c>
      <c r="C100" s="113" t="s">
        <v>128</v>
      </c>
      <c r="D100" s="57">
        <v>12</v>
      </c>
      <c r="E100" s="121" t="s">
        <v>39</v>
      </c>
      <c r="F100" s="114"/>
      <c r="G100" s="122" t="s">
        <v>40</v>
      </c>
      <c r="H100" s="65" t="str">
        <f>IF(ROUND($D100*F100,2)&lt;&gt;0,ROUND($D100*F100,2),"")</f>
        <v/>
      </c>
      <c r="J100" s="57"/>
    </row>
    <row r="101" spans="1:11" s="117" customFormat="1" outlineLevel="1" x14ac:dyDescent="0.2">
      <c r="A101" s="118"/>
      <c r="B101" s="119"/>
      <c r="C101" s="113"/>
      <c r="D101" s="114"/>
      <c r="E101" s="114"/>
      <c r="F101" s="114"/>
      <c r="G101" s="115"/>
      <c r="H101" s="116"/>
      <c r="J101" s="114"/>
    </row>
    <row r="102" spans="1:11" s="125" customFormat="1" ht="200.25" outlineLevel="1" x14ac:dyDescent="0.2">
      <c r="A102" s="118" t="s">
        <v>129</v>
      </c>
      <c r="B102" s="120" t="s">
        <v>130</v>
      </c>
      <c r="C102" s="123"/>
      <c r="D102" s="63"/>
      <c r="E102" s="63"/>
      <c r="F102" s="64"/>
      <c r="G102" s="124"/>
      <c r="H102" s="65"/>
      <c r="J102" s="126"/>
      <c r="K102" s="127"/>
    </row>
    <row r="103" spans="1:11" s="125" customFormat="1" outlineLevel="1" x14ac:dyDescent="0.2">
      <c r="A103" s="118"/>
      <c r="B103" s="128" t="s">
        <v>131</v>
      </c>
      <c r="C103" s="123"/>
      <c r="D103" s="63"/>
      <c r="E103" s="63"/>
      <c r="F103" s="64"/>
      <c r="G103" s="124"/>
      <c r="H103" s="65"/>
      <c r="I103" s="78"/>
      <c r="J103" s="126"/>
      <c r="K103" s="127"/>
    </row>
    <row r="104" spans="1:11" s="125" customFormat="1" ht="16.5" outlineLevel="1" x14ac:dyDescent="0.2">
      <c r="A104" s="118"/>
      <c r="B104" s="128" t="s">
        <v>132</v>
      </c>
      <c r="C104" s="129" t="s">
        <v>77</v>
      </c>
      <c r="D104" s="63">
        <v>2</v>
      </c>
      <c r="E104" s="121" t="s">
        <v>39</v>
      </c>
      <c r="F104" s="64"/>
      <c r="G104" s="122" t="s">
        <v>40</v>
      </c>
      <c r="H104" s="65" t="str">
        <f>IF(ROUND($D104*F104,2)&lt;&gt;0,ROUND($D104*F104,2),"")</f>
        <v/>
      </c>
      <c r="I104" s="78"/>
      <c r="J104" s="126"/>
      <c r="K104" s="127"/>
    </row>
    <row r="105" spans="1:11" s="125" customFormat="1" outlineLevel="1" x14ac:dyDescent="0.2">
      <c r="A105" s="118"/>
      <c r="B105" s="128"/>
      <c r="C105" s="129"/>
      <c r="D105" s="63"/>
      <c r="E105" s="121"/>
      <c r="F105" s="64"/>
      <c r="G105" s="122"/>
      <c r="H105" s="65"/>
      <c r="I105" s="78"/>
      <c r="J105" s="126"/>
      <c r="K105" s="127"/>
    </row>
    <row r="106" spans="1:11" x14ac:dyDescent="0.25">
      <c r="A106" s="84" t="s">
        <v>123</v>
      </c>
      <c r="B106" s="85" t="str">
        <f>B97</f>
        <v>OSTALI RADOVI</v>
      </c>
      <c r="C106" s="86" t="s">
        <v>70</v>
      </c>
      <c r="D106" s="87"/>
      <c r="E106" s="87"/>
      <c r="F106" s="88"/>
      <c r="G106" s="89" t="s">
        <v>40</v>
      </c>
      <c r="H106" s="90" t="str">
        <f>IF(SUM(H97:H105)&lt;&gt;0,SUM(H97:H105),"")</f>
        <v/>
      </c>
      <c r="J106" s="92"/>
    </row>
    <row r="107" spans="1:11" x14ac:dyDescent="0.25">
      <c r="B107" s="49"/>
      <c r="C107" s="107"/>
      <c r="D107" s="92"/>
      <c r="E107" s="92"/>
      <c r="F107" s="108"/>
      <c r="G107" s="109"/>
      <c r="H107" s="110"/>
      <c r="J107" s="92"/>
    </row>
    <row r="108" spans="1:11" x14ac:dyDescent="0.25">
      <c r="A108" s="130">
        <v>5</v>
      </c>
      <c r="B108" s="112" t="s">
        <v>133</v>
      </c>
      <c r="C108" s="123"/>
      <c r="D108" s="131"/>
      <c r="E108" s="131"/>
      <c r="F108" s="131"/>
      <c r="G108" s="122"/>
      <c r="H108" s="132"/>
      <c r="J108" s="92"/>
    </row>
    <row r="109" spans="1:11" x14ac:dyDescent="0.25">
      <c r="A109" s="130"/>
      <c r="B109" s="119"/>
      <c r="C109" s="123"/>
      <c r="D109" s="131"/>
      <c r="E109" s="131"/>
      <c r="F109" s="131"/>
      <c r="G109" s="122"/>
      <c r="H109" s="132"/>
      <c r="J109" s="92"/>
    </row>
    <row r="110" spans="1:11" x14ac:dyDescent="0.25">
      <c r="A110" s="130" t="s">
        <v>134</v>
      </c>
      <c r="B110" s="133" t="s">
        <v>135</v>
      </c>
      <c r="C110" s="123"/>
      <c r="D110" s="131"/>
      <c r="E110" s="131"/>
      <c r="F110" s="131"/>
      <c r="G110" s="122"/>
      <c r="H110" s="132"/>
      <c r="J110" s="58"/>
    </row>
    <row r="111" spans="1:11" x14ac:dyDescent="0.25">
      <c r="A111" s="130"/>
      <c r="B111" s="133"/>
      <c r="C111" s="123"/>
      <c r="D111" s="131"/>
      <c r="E111" s="131"/>
      <c r="F111" s="131"/>
      <c r="G111" s="122"/>
      <c r="H111" s="132"/>
      <c r="J111" s="58"/>
    </row>
    <row r="112" spans="1:11" ht="99.75" x14ac:dyDescent="0.25">
      <c r="A112" s="134"/>
      <c r="B112" s="135" t="s">
        <v>136</v>
      </c>
      <c r="C112" s="123"/>
      <c r="D112" s="131"/>
      <c r="E112" s="131"/>
      <c r="F112" s="131"/>
      <c r="G112" s="122"/>
      <c r="H112" s="132"/>
      <c r="J112" s="58"/>
    </row>
    <row r="113" spans="1:10" x14ac:dyDescent="0.25">
      <c r="A113" s="130"/>
      <c r="B113" s="119"/>
      <c r="C113" s="123"/>
      <c r="D113" s="131"/>
      <c r="E113" s="131"/>
      <c r="F113" s="131"/>
      <c r="G113" s="122"/>
      <c r="H113" s="132"/>
      <c r="J113" s="58"/>
    </row>
    <row r="114" spans="1:10" ht="71.25" x14ac:dyDescent="0.25">
      <c r="A114" s="130" t="s">
        <v>137</v>
      </c>
      <c r="B114" s="135" t="s">
        <v>138</v>
      </c>
      <c r="C114" s="123"/>
      <c r="D114" s="131"/>
      <c r="E114" s="131"/>
      <c r="F114" s="131"/>
      <c r="G114" s="122"/>
      <c r="H114" s="132"/>
      <c r="J114" s="136"/>
    </row>
    <row r="115" spans="1:10" x14ac:dyDescent="0.25">
      <c r="A115" s="130"/>
      <c r="B115" s="135" t="s">
        <v>139</v>
      </c>
      <c r="C115" s="123" t="s">
        <v>52</v>
      </c>
      <c r="D115" s="131">
        <v>2</v>
      </c>
      <c r="E115" s="54" t="s">
        <v>39</v>
      </c>
      <c r="F115" s="131"/>
      <c r="G115" s="122" t="s">
        <v>40</v>
      </c>
      <c r="H115" s="137" t="str">
        <f>IF(ROUND($D115*F115,2)&lt;&gt;0,ROUND($D115*F115,2),"")</f>
        <v/>
      </c>
      <c r="J115" s="136"/>
    </row>
    <row r="116" spans="1:10" x14ac:dyDescent="0.25">
      <c r="A116" s="130"/>
      <c r="B116" s="135" t="s">
        <v>140</v>
      </c>
      <c r="C116" s="123" t="s">
        <v>52</v>
      </c>
      <c r="D116" s="131">
        <v>1</v>
      </c>
      <c r="E116" s="54" t="s">
        <v>39</v>
      </c>
      <c r="F116" s="131"/>
      <c r="G116" s="122" t="s">
        <v>40</v>
      </c>
      <c r="H116" s="137" t="str">
        <f>IF(ROUND($D116*F116,2)&lt;&gt;0,ROUND($D116*F116,2),"")</f>
        <v/>
      </c>
      <c r="J116" s="136"/>
    </row>
    <row r="117" spans="1:10" s="21" customFormat="1" x14ac:dyDescent="0.2">
      <c r="A117" s="130"/>
      <c r="B117" s="119" t="s">
        <v>141</v>
      </c>
      <c r="C117" s="123" t="s">
        <v>52</v>
      </c>
      <c r="D117" s="138">
        <v>1</v>
      </c>
      <c r="E117" s="121" t="s">
        <v>39</v>
      </c>
      <c r="F117" s="138"/>
      <c r="G117" s="122" t="s">
        <v>40</v>
      </c>
      <c r="H117" s="137" t="str">
        <f>IF(ROUND($D117*F117,2)&lt;&gt;0,ROUND($D117*F117,2),"")</f>
        <v/>
      </c>
    </row>
    <row r="118" spans="1:10" s="21" customFormat="1" x14ac:dyDescent="0.2">
      <c r="A118" s="130"/>
      <c r="B118" s="119"/>
      <c r="C118" s="123"/>
      <c r="D118" s="138"/>
      <c r="E118" s="121"/>
      <c r="F118" s="138"/>
      <c r="G118" s="122"/>
      <c r="H118" s="137"/>
    </row>
    <row r="119" spans="1:10" ht="71.25" x14ac:dyDescent="0.25">
      <c r="A119" s="130" t="s">
        <v>142</v>
      </c>
      <c r="B119" s="135" t="s">
        <v>143</v>
      </c>
      <c r="C119" s="123"/>
      <c r="D119" s="131"/>
      <c r="E119" s="131"/>
      <c r="F119" s="131"/>
      <c r="G119" s="122"/>
      <c r="H119" s="132"/>
    </row>
    <row r="120" spans="1:10" x14ac:dyDescent="0.25">
      <c r="A120" s="130"/>
      <c r="B120" s="119" t="s">
        <v>144</v>
      </c>
      <c r="C120" s="123" t="s">
        <v>52</v>
      </c>
      <c r="D120" s="138">
        <v>1</v>
      </c>
      <c r="E120" s="121" t="s">
        <v>39</v>
      </c>
      <c r="F120" s="138"/>
      <c r="G120" s="122" t="s">
        <v>40</v>
      </c>
      <c r="H120" s="137" t="str">
        <f>IF(ROUND($D120*F120,2)&lt;&gt;0,ROUND($D120*F120,2),"")</f>
        <v/>
      </c>
    </row>
    <row r="121" spans="1:10" x14ac:dyDescent="0.25">
      <c r="A121" s="130"/>
      <c r="B121" s="119" t="s">
        <v>145</v>
      </c>
      <c r="C121" s="123" t="s">
        <v>52</v>
      </c>
      <c r="D121" s="138">
        <v>2</v>
      </c>
      <c r="E121" s="121" t="s">
        <v>39</v>
      </c>
      <c r="F121" s="138"/>
      <c r="G121" s="122" t="s">
        <v>40</v>
      </c>
      <c r="H121" s="137" t="str">
        <f>IF(ROUND($D121*F121,2)&lt;&gt;0,ROUND($D121*F121,2),"")</f>
        <v/>
      </c>
    </row>
    <row r="122" spans="1:10" x14ac:dyDescent="0.25">
      <c r="A122" s="130"/>
      <c r="B122" s="119"/>
      <c r="C122" s="123"/>
      <c r="D122" s="138"/>
      <c r="E122" s="138"/>
      <c r="F122" s="138"/>
      <c r="G122" s="122"/>
      <c r="H122" s="139"/>
    </row>
    <row r="123" spans="1:10" ht="71.25" x14ac:dyDescent="0.25">
      <c r="A123" s="130" t="s">
        <v>146</v>
      </c>
      <c r="B123" s="135" t="s">
        <v>147</v>
      </c>
      <c r="C123" s="123"/>
      <c r="D123" s="131"/>
      <c r="E123" s="131"/>
      <c r="F123" s="131"/>
      <c r="G123" s="122"/>
      <c r="H123" s="132"/>
    </row>
    <row r="124" spans="1:10" x14ac:dyDescent="0.25">
      <c r="A124" s="130"/>
      <c r="B124" s="119" t="s">
        <v>148</v>
      </c>
      <c r="C124" s="123" t="s">
        <v>52</v>
      </c>
      <c r="D124" s="138">
        <v>2</v>
      </c>
      <c r="E124" s="121" t="s">
        <v>39</v>
      </c>
      <c r="F124" s="138"/>
      <c r="G124" s="122" t="s">
        <v>40</v>
      </c>
      <c r="H124" s="137" t="str">
        <f>IF(ROUND($D124*F124,2)&lt;&gt;0,ROUND($D124*F124,2),"")</f>
        <v/>
      </c>
    </row>
    <row r="125" spans="1:10" x14ac:dyDescent="0.25">
      <c r="A125" s="130"/>
      <c r="B125" s="119"/>
      <c r="C125" s="123"/>
      <c r="D125" s="131"/>
      <c r="E125" s="131"/>
      <c r="F125" s="131"/>
      <c r="G125" s="122"/>
      <c r="H125" s="140"/>
    </row>
    <row r="126" spans="1:10" ht="114" x14ac:dyDescent="0.25">
      <c r="A126" s="130" t="s">
        <v>149</v>
      </c>
      <c r="B126" s="135" t="s">
        <v>150</v>
      </c>
      <c r="C126" s="123"/>
      <c r="D126" s="131"/>
      <c r="E126" s="131"/>
      <c r="F126" s="131"/>
      <c r="G126" s="122"/>
      <c r="H126" s="132"/>
    </row>
    <row r="127" spans="1:10" x14ac:dyDescent="0.25">
      <c r="A127" s="130"/>
      <c r="B127" s="119" t="s">
        <v>151</v>
      </c>
      <c r="C127" s="123" t="s">
        <v>52</v>
      </c>
      <c r="D127" s="138">
        <v>2</v>
      </c>
      <c r="E127" s="121" t="s">
        <v>39</v>
      </c>
      <c r="F127" s="138"/>
      <c r="G127" s="122" t="s">
        <v>40</v>
      </c>
      <c r="H127" s="137" t="str">
        <f>IF(ROUND($D127*F127,2)&lt;&gt;0,ROUND($D127*F127,2),"")</f>
        <v/>
      </c>
    </row>
    <row r="128" spans="1:10" x14ac:dyDescent="0.25">
      <c r="A128" s="130"/>
      <c r="B128" s="119"/>
      <c r="C128" s="123"/>
      <c r="D128" s="131"/>
      <c r="E128" s="131"/>
      <c r="F128" s="131"/>
      <c r="G128" s="122"/>
      <c r="H128" s="140"/>
    </row>
    <row r="129" spans="1:8" ht="128.25" x14ac:dyDescent="0.25">
      <c r="A129" s="130" t="s">
        <v>146</v>
      </c>
      <c r="B129" s="135" t="s">
        <v>152</v>
      </c>
      <c r="C129" s="123"/>
      <c r="D129" s="131"/>
      <c r="E129" s="131"/>
      <c r="F129" s="131"/>
      <c r="G129" s="122"/>
      <c r="H129" s="132"/>
    </row>
    <row r="130" spans="1:8" x14ac:dyDescent="0.25">
      <c r="A130" s="130"/>
      <c r="B130" s="119" t="s">
        <v>153</v>
      </c>
      <c r="C130" s="123" t="s">
        <v>52</v>
      </c>
      <c r="D130" s="131">
        <v>5</v>
      </c>
      <c r="E130" s="121" t="s">
        <v>39</v>
      </c>
      <c r="F130" s="131"/>
      <c r="G130" s="122" t="s">
        <v>40</v>
      </c>
      <c r="H130" s="132" t="str">
        <f>IF(ROUND($D130*F130,2)&lt;&gt;0,ROUND($D130*F130,2),"")</f>
        <v/>
      </c>
    </row>
    <row r="131" spans="1:8" x14ac:dyDescent="0.25">
      <c r="A131" s="130"/>
      <c r="B131" s="119"/>
      <c r="C131" s="123"/>
      <c r="D131" s="131"/>
      <c r="E131" s="131"/>
      <c r="F131" s="131"/>
      <c r="G131" s="122"/>
      <c r="H131" s="132"/>
    </row>
    <row r="132" spans="1:8" ht="85.5" x14ac:dyDescent="0.25">
      <c r="A132" s="130" t="s">
        <v>149</v>
      </c>
      <c r="B132" s="135" t="s">
        <v>154</v>
      </c>
      <c r="C132" s="123"/>
      <c r="D132" s="131"/>
      <c r="E132" s="131"/>
      <c r="F132" s="131"/>
      <c r="G132" s="122"/>
      <c r="H132" s="132"/>
    </row>
    <row r="133" spans="1:8" x14ac:dyDescent="0.25">
      <c r="A133" s="130"/>
      <c r="B133" s="119" t="s">
        <v>155</v>
      </c>
      <c r="C133" s="123" t="s">
        <v>52</v>
      </c>
      <c r="D133" s="131">
        <f>SUM(D130:D130)</f>
        <v>5</v>
      </c>
      <c r="E133" s="121" t="s">
        <v>39</v>
      </c>
      <c r="F133" s="131"/>
      <c r="G133" s="122" t="s">
        <v>40</v>
      </c>
      <c r="H133" s="132" t="str">
        <f>IF(ROUND($D133*F133,2)&lt;&gt;0,ROUND($D133*F133,2),"")</f>
        <v/>
      </c>
    </row>
    <row r="134" spans="1:8" x14ac:dyDescent="0.25">
      <c r="A134" s="130"/>
      <c r="B134" s="141"/>
      <c r="C134" s="123"/>
      <c r="D134" s="131"/>
      <c r="E134" s="131"/>
      <c r="F134" s="131"/>
      <c r="G134" s="122"/>
      <c r="H134" s="132"/>
    </row>
    <row r="135" spans="1:8" x14ac:dyDescent="0.25">
      <c r="A135" s="130"/>
      <c r="B135" s="119"/>
      <c r="C135" s="123"/>
      <c r="D135" s="131"/>
      <c r="E135" s="131"/>
      <c r="F135" s="131"/>
      <c r="G135" s="122"/>
      <c r="H135" s="140"/>
    </row>
    <row r="136" spans="1:8" x14ac:dyDescent="0.25">
      <c r="A136" s="142" t="s">
        <v>134</v>
      </c>
      <c r="B136" s="143" t="s">
        <v>156</v>
      </c>
      <c r="C136" s="144"/>
      <c r="D136" s="145"/>
      <c r="E136" s="145"/>
      <c r="F136" s="145"/>
      <c r="G136" s="146" t="s">
        <v>40</v>
      </c>
      <c r="H136" s="147" t="str">
        <f>IF(SUM(H112:H135)&lt;&gt;0,SUM(H112:H135),"")</f>
        <v/>
      </c>
    </row>
    <row r="137" spans="1:8" x14ac:dyDescent="0.25">
      <c r="A137" s="130"/>
      <c r="B137" s="119"/>
      <c r="C137" s="123"/>
      <c r="D137" s="131"/>
      <c r="E137" s="131"/>
      <c r="F137" s="131"/>
      <c r="G137" s="122"/>
      <c r="H137" s="140"/>
    </row>
    <row r="138" spans="1:8" x14ac:dyDescent="0.25">
      <c r="A138" s="130" t="s">
        <v>157</v>
      </c>
      <c r="B138" s="112" t="s">
        <v>158</v>
      </c>
      <c r="C138" s="123"/>
      <c r="D138" s="131"/>
      <c r="E138" s="131"/>
      <c r="F138" s="131"/>
      <c r="G138" s="122"/>
      <c r="H138" s="132"/>
    </row>
    <row r="139" spans="1:8" x14ac:dyDescent="0.25">
      <c r="A139" s="130"/>
      <c r="B139" s="148"/>
      <c r="C139" s="123"/>
      <c r="D139" s="131"/>
      <c r="E139" s="131"/>
      <c r="F139" s="131"/>
      <c r="G139" s="122"/>
      <c r="H139" s="132"/>
    </row>
    <row r="140" spans="1:8" ht="128.25" x14ac:dyDescent="0.25">
      <c r="A140" s="130"/>
      <c r="B140" s="135" t="s">
        <v>159</v>
      </c>
      <c r="C140" s="123"/>
      <c r="D140" s="131"/>
      <c r="E140" s="131"/>
      <c r="F140" s="131"/>
      <c r="G140" s="122"/>
      <c r="H140" s="132"/>
    </row>
    <row r="141" spans="1:8" x14ac:dyDescent="0.25">
      <c r="A141" s="130" t="s">
        <v>160</v>
      </c>
      <c r="B141" s="135" t="s">
        <v>161</v>
      </c>
      <c r="C141" s="123" t="s">
        <v>128</v>
      </c>
      <c r="D141" s="131">
        <v>150</v>
      </c>
      <c r="E141" s="131" t="s">
        <v>39</v>
      </c>
      <c r="F141" s="131"/>
      <c r="G141" s="122" t="s">
        <v>40</v>
      </c>
      <c r="H141" s="132" t="str">
        <f>IF(ROUND($D141*F141,2)&lt;&gt;0,ROUND($D141*F141,2),"")</f>
        <v/>
      </c>
    </row>
    <row r="142" spans="1:8" ht="28.5" x14ac:dyDescent="0.25">
      <c r="A142" s="130" t="s">
        <v>162</v>
      </c>
      <c r="B142" s="135" t="s">
        <v>163</v>
      </c>
      <c r="C142" s="123" t="s">
        <v>128</v>
      </c>
      <c r="D142" s="131">
        <f>30+30</f>
        <v>60</v>
      </c>
      <c r="E142" s="131" t="s">
        <v>39</v>
      </c>
      <c r="F142" s="131"/>
      <c r="G142" s="122" t="s">
        <v>40</v>
      </c>
      <c r="H142" s="132" t="str">
        <f>IF(ROUND($D142*F142,2)&lt;&gt;0,ROUND($D142*F142,2),"")</f>
        <v/>
      </c>
    </row>
    <row r="143" spans="1:8" x14ac:dyDescent="0.25">
      <c r="A143" s="130" t="s">
        <v>164</v>
      </c>
      <c r="B143" s="135" t="s">
        <v>165</v>
      </c>
      <c r="C143" s="123" t="s">
        <v>166</v>
      </c>
      <c r="D143" s="131">
        <f>30*0.5</f>
        <v>15</v>
      </c>
      <c r="E143" s="131" t="s">
        <v>39</v>
      </c>
      <c r="F143" s="131"/>
      <c r="G143" s="122" t="s">
        <v>40</v>
      </c>
      <c r="H143" s="132" t="str">
        <f>IF(ROUND($D143*F143,2)&lt;&gt;0,ROUND($D143*F143,2),"")</f>
        <v/>
      </c>
    </row>
    <row r="144" spans="1:8" x14ac:dyDescent="0.25">
      <c r="A144" s="130" t="s">
        <v>167</v>
      </c>
      <c r="B144" s="135" t="s">
        <v>168</v>
      </c>
      <c r="C144" s="123" t="s">
        <v>52</v>
      </c>
      <c r="D144" s="131">
        <v>1</v>
      </c>
      <c r="E144" s="131" t="s">
        <v>39</v>
      </c>
      <c r="F144" s="131"/>
      <c r="G144" s="122" t="s">
        <v>40</v>
      </c>
      <c r="H144" s="132" t="str">
        <f>IF(ROUND($D144*F144,2)&lt;&gt;0,ROUND($D144*F144,2),"")</f>
        <v/>
      </c>
    </row>
    <row r="145" spans="1:8" x14ac:dyDescent="0.25">
      <c r="A145" s="130" t="s">
        <v>169</v>
      </c>
      <c r="B145" s="135" t="s">
        <v>170</v>
      </c>
      <c r="C145" s="123" t="s">
        <v>166</v>
      </c>
      <c r="D145" s="131">
        <f>30*1.5</f>
        <v>45</v>
      </c>
      <c r="E145" s="131" t="s">
        <v>39</v>
      </c>
      <c r="F145" s="131"/>
      <c r="G145" s="122" t="s">
        <v>40</v>
      </c>
      <c r="H145" s="132" t="str">
        <f>IF(ROUND($D145*F145,2)&lt;&gt;0,ROUND($D145*F145,2),"")</f>
        <v/>
      </c>
    </row>
    <row r="146" spans="1:8" x14ac:dyDescent="0.25">
      <c r="A146" s="130"/>
      <c r="B146" s="149"/>
      <c r="C146" s="123"/>
      <c r="D146" s="131"/>
      <c r="E146" s="131"/>
      <c r="F146" s="131"/>
      <c r="G146" s="122"/>
      <c r="H146" s="132"/>
    </row>
    <row r="147" spans="1:8" x14ac:dyDescent="0.25">
      <c r="A147" s="142" t="s">
        <v>157</v>
      </c>
      <c r="B147" s="143" t="s">
        <v>158</v>
      </c>
      <c r="C147" s="144"/>
      <c r="D147" s="145"/>
      <c r="E147" s="145"/>
      <c r="F147" s="145"/>
      <c r="G147" s="146" t="s">
        <v>40</v>
      </c>
      <c r="H147" s="150" t="str">
        <f>IF(SUM(H141:H146)&lt;&gt;0,SUM(H141:H146),"")</f>
        <v/>
      </c>
    </row>
    <row r="148" spans="1:8" x14ac:dyDescent="0.25">
      <c r="A148" s="130"/>
      <c r="B148" s="112"/>
      <c r="C148" s="123"/>
      <c r="D148" s="131"/>
      <c r="E148" s="131"/>
      <c r="F148" s="131"/>
      <c r="G148" s="122"/>
      <c r="H148" s="151"/>
    </row>
    <row r="149" spans="1:8" x14ac:dyDescent="0.25">
      <c r="A149" s="130"/>
      <c r="B149" s="112"/>
      <c r="C149" s="123"/>
      <c r="D149" s="131"/>
      <c r="E149" s="131"/>
      <c r="F149" s="131"/>
      <c r="G149" s="122"/>
      <c r="H149" s="151"/>
    </row>
    <row r="150" spans="1:8" x14ac:dyDescent="0.25">
      <c r="A150" s="69"/>
      <c r="B150" s="49" t="s">
        <v>171</v>
      </c>
      <c r="C150" s="55"/>
      <c r="D150" s="58"/>
      <c r="E150" s="58"/>
      <c r="F150" s="58"/>
      <c r="G150" s="59"/>
      <c r="H150" s="60"/>
    </row>
    <row r="151" spans="1:8" x14ac:dyDescent="0.25">
      <c r="A151" s="69"/>
      <c r="C151" s="55"/>
      <c r="D151" s="58"/>
      <c r="E151" s="58"/>
      <c r="F151" s="58"/>
      <c r="G151" s="59"/>
      <c r="H151" s="53"/>
    </row>
    <row r="152" spans="1:8" x14ac:dyDescent="0.25">
      <c r="A152" s="152" t="str">
        <f>A40</f>
        <v>1.</v>
      </c>
      <c r="B152" s="153" t="str">
        <f>B40</f>
        <v>PRIPREMNI RADOVI</v>
      </c>
      <c r="C152" s="154"/>
      <c r="D152" s="155"/>
      <c r="E152" s="155"/>
      <c r="F152" s="156"/>
      <c r="G152" s="157"/>
      <c r="H152" s="158" t="str">
        <f>H40</f>
        <v/>
      </c>
    </row>
    <row r="153" spans="1:8" x14ac:dyDescent="0.25">
      <c r="A153" s="152" t="str">
        <f>A81</f>
        <v>2.</v>
      </c>
      <c r="B153" s="153" t="str">
        <f>B81</f>
        <v>ZEMLJANI RADOVI</v>
      </c>
      <c r="C153" s="154"/>
      <c r="D153" s="155"/>
      <c r="E153" s="155"/>
      <c r="F153" s="156"/>
      <c r="G153" s="157"/>
      <c r="H153" s="158" t="str">
        <f>H81</f>
        <v/>
      </c>
    </row>
    <row r="154" spans="1:8" x14ac:dyDescent="0.25">
      <c r="A154" s="152" t="str">
        <f>A95</f>
        <v>3.</v>
      </c>
      <c r="B154" s="153" t="str">
        <f>B95</f>
        <v>KOLNIČKA KONSTRUKCIJA</v>
      </c>
      <c r="C154" s="154"/>
      <c r="D154" s="155"/>
      <c r="E154" s="155"/>
      <c r="F154" s="156"/>
      <c r="G154" s="157"/>
      <c r="H154" s="158" t="str">
        <f>H95</f>
        <v/>
      </c>
    </row>
    <row r="155" spans="1:8" x14ac:dyDescent="0.25">
      <c r="A155" s="152" t="str">
        <f>A106</f>
        <v>4.</v>
      </c>
      <c r="B155" s="153" t="str">
        <f>B106</f>
        <v>OSTALI RADOVI</v>
      </c>
      <c r="C155" s="154"/>
      <c r="D155" s="155"/>
      <c r="E155" s="155"/>
      <c r="F155" s="156"/>
      <c r="G155" s="157"/>
      <c r="H155" s="158" t="str">
        <f>H106</f>
        <v/>
      </c>
    </row>
    <row r="156" spans="1:8" x14ac:dyDescent="0.25">
      <c r="A156" s="152" t="str">
        <f>A136</f>
        <v>5.1</v>
      </c>
      <c r="B156" s="153" t="str">
        <f>B136</f>
        <v>UKUPNO PROMETNI ZNAKOVI I OPREMA</v>
      </c>
      <c r="C156" s="154"/>
      <c r="D156" s="155"/>
      <c r="E156" s="155"/>
      <c r="F156" s="156"/>
      <c r="G156" s="157"/>
      <c r="H156" s="158" t="str">
        <f>H136</f>
        <v/>
      </c>
    </row>
    <row r="157" spans="1:8" x14ac:dyDescent="0.25">
      <c r="A157" s="152" t="str">
        <f>A147</f>
        <v>5.2</v>
      </c>
      <c r="B157" s="153" t="str">
        <f>B147</f>
        <v>HORIZONTALNA SIGNALIZACIJA</v>
      </c>
      <c r="C157" s="154"/>
      <c r="D157" s="155"/>
      <c r="E157" s="155"/>
      <c r="F157" s="156"/>
      <c r="G157" s="157"/>
      <c r="H157" s="158" t="str">
        <f>H147</f>
        <v/>
      </c>
    </row>
    <row r="158" spans="1:8" x14ac:dyDescent="0.25">
      <c r="A158" s="69"/>
      <c r="C158" s="21"/>
      <c r="D158" s="136"/>
      <c r="E158" s="136"/>
      <c r="F158" s="21"/>
      <c r="G158" s="159"/>
      <c r="H158" s="160"/>
    </row>
    <row r="159" spans="1:8" x14ac:dyDescent="0.25">
      <c r="A159" s="161"/>
      <c r="B159" s="162" t="s">
        <v>172</v>
      </c>
      <c r="C159" s="163"/>
      <c r="D159" s="164"/>
      <c r="E159" s="164"/>
      <c r="F159" s="165"/>
      <c r="G159" s="166"/>
      <c r="H159" s="167">
        <f>SUM(H152:H158)</f>
        <v>0</v>
      </c>
    </row>
    <row r="161" spans="4:8" ht="15.75" x14ac:dyDescent="0.25">
      <c r="D161" s="28"/>
      <c r="E161" s="28"/>
      <c r="F161" s="28"/>
      <c r="G161" s="168"/>
      <c r="H161" s="29"/>
    </row>
    <row r="162" spans="4:8" ht="15.75" x14ac:dyDescent="0.25">
      <c r="D162" s="28"/>
      <c r="E162" s="28"/>
      <c r="F162" s="28"/>
      <c r="G162" s="168"/>
      <c r="H162" s="29"/>
    </row>
    <row r="163" spans="4:8" ht="15.75" x14ac:dyDescent="0.25">
      <c r="D163" s="169"/>
      <c r="E163" s="169"/>
      <c r="F163" s="28"/>
      <c r="G163" s="168"/>
      <c r="H163" s="29"/>
    </row>
    <row r="164" spans="4:8" ht="15.75" x14ac:dyDescent="0.25">
      <c r="D164" s="28"/>
      <c r="E164" s="28"/>
      <c r="F164" s="28"/>
      <c r="G164" s="168"/>
      <c r="H164" s="29"/>
    </row>
  </sheetData>
  <pageMargins left="1.22013888888889" right="0.74791666666666701" top="0.98402777777777795" bottom="1.0263888888888899" header="0.51180555555555496" footer="0.51180555555555496"/>
  <pageSetup paperSize="9" scale="65" firstPageNumber="0" orientation="portrait" horizontalDpi="300" verticalDpi="300" r:id="rId1"/>
  <headerFooter>
    <oddHeader>&amp;L&amp;8PROJEKT PRIVREMENE PROMETNICE MALIN L=323m
BR.PROJEKTA: 04-PR-2022&amp;CTROŠKOVNIK&amp;R&amp;8Izvedbeni projekt</oddHeader>
    <oddFooter>&amp;L&amp;8IGP Projekt d.o.o.
Rijeka&amp;C&amp;8Troškovnik:
GRAĐEVINSKI DIO&amp;R&amp;8&amp;P</oddFooter>
  </headerFooter>
  <rowBreaks count="4" manualBreakCount="4">
    <brk id="40" max="16383" man="1"/>
    <brk id="81" max="16383" man="1"/>
    <brk id="101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NASLOVNA</vt:lpstr>
      <vt:lpstr>OPCENITO</vt:lpstr>
      <vt:lpstr>građevinski dio</vt:lpstr>
      <vt:lpstr>'građevinski dio'!Print_Area</vt:lpstr>
      <vt:lpstr>NASLOVNA!Print_Area</vt:lpstr>
      <vt:lpstr>OPCENITO!Print_Area</vt:lpstr>
      <vt:lpstr>'građevinski dio'!Print_Titles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dc:description/>
  <cp:lastModifiedBy>Martina Krajina</cp:lastModifiedBy>
  <cp:revision>0</cp:revision>
  <dcterms:created xsi:type="dcterms:W3CDTF">2022-05-09T14:32:17Z</dcterms:created>
  <dcterms:modified xsi:type="dcterms:W3CDTF">2022-10-26T11:42:30Z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